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5970" tabRatio="886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 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2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<sst xmlns="http://schemas.openxmlformats.org/spreadsheetml/2006/main" count="1072" uniqueCount="113">
  <si>
    <t>KWH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</si>
  <si>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</si>
  <si>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</si>
  <si>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</si>
  <si>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</si>
  <si>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</si>
  <si>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</si>
  <si>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</si>
  <si>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</si>
  <si>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</si>
  <si>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</si>
  <si>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</si>
  <si>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</si>
  <si>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</si>
  <si>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</si>
  <si>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</si>
  <si>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</si>
  <si>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</si>
  <si>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</si>
  <si>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</si>
  <si>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</si>
  <si>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</si>
  <si>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</si>
  <si>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</si>
  <si>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</si>
  <si>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ملاحظات</t>
  </si>
  <si>
    <t>مقدار</t>
  </si>
  <si>
    <t>درصد وصولي</t>
  </si>
  <si>
    <t>وصولي</t>
  </si>
  <si>
    <t>فروش</t>
  </si>
  <si>
    <t>موجودي</t>
  </si>
  <si>
    <t>ناحيه</t>
  </si>
  <si>
    <t>به فروش</t>
  </si>
  <si>
    <t>ريالي</t>
  </si>
  <si>
    <t>مشتركين</t>
  </si>
  <si>
    <t>تجاري</t>
  </si>
  <si>
    <t>صنعتي</t>
  </si>
  <si>
    <t>كشاورزي</t>
  </si>
  <si>
    <t>عمومي</t>
  </si>
  <si>
    <t>خانگي</t>
  </si>
  <si>
    <t>فيروزآباد</t>
  </si>
  <si>
    <t>ميمند</t>
  </si>
  <si>
    <t>خلاصه آمار و اطلاعات مديريت برق فيروزآباد</t>
  </si>
  <si>
    <t>جمع</t>
  </si>
  <si>
    <t>مگا وات</t>
  </si>
  <si>
    <t>درصد</t>
  </si>
  <si>
    <t xml:space="preserve">خلاصه آمار نواحي  فيروزآباد </t>
  </si>
  <si>
    <t xml:space="preserve">تعداد مشتركين </t>
  </si>
  <si>
    <t xml:space="preserve">موجودي مشتركين  به تفكيك تعرفه </t>
  </si>
  <si>
    <t xml:space="preserve">فيروزآباد -  ميمند </t>
  </si>
  <si>
    <t>پيك بار غير همزمان</t>
  </si>
  <si>
    <t>پيك بار همزمان</t>
  </si>
  <si>
    <t>روشنايي معابر ( با چراغ كم مصرف 23 وات)</t>
  </si>
  <si>
    <t>تا پايان سال 1387</t>
  </si>
  <si>
    <t>به تفكيك تعرفه : خانگي24234-عمومي 1085- كشاورزي 1203- صنعتي112- تجاري 2636</t>
  </si>
  <si>
    <t>با قدرت 116725 KVA</t>
  </si>
  <si>
    <t xml:space="preserve"> انشعاب فروخته شده</t>
  </si>
  <si>
    <t>زير ديپلم14-ديپلم 6- فوق ديپلم 1- ليسانس6</t>
  </si>
  <si>
    <t>روشنايي معابر (چراغ لاك پشتي با لامپ گازي )</t>
  </si>
  <si>
    <t>روشنايي معابر (چراغ لاك پشتي با لامپ پر بازده وكم مصرف)</t>
  </si>
  <si>
    <t>با قدرت 118275 KVA</t>
  </si>
  <si>
    <t>تا پايان سال 88</t>
  </si>
  <si>
    <t>به تفكيك تعرفه : خانگي26481-عمومي 1115- كشاورزي 1220- صنعتي122- تجاري 2907</t>
  </si>
  <si>
    <t>تا پايان سال 89</t>
  </si>
  <si>
    <t>به تفكيك تعرفه : خانگي28078-عمومي 1313- كشاورزي 1359- صنعتي85- تجاري 3158</t>
  </si>
  <si>
    <t>زير ديپلم13-ديپلم 7- فوق ديپلم7- ليسانس6-فوق ليسانس 1</t>
  </si>
  <si>
    <t>تا پایان سال 90</t>
  </si>
  <si>
    <t>با قدرت 137640 KVA</t>
  </si>
  <si>
    <t>به تفكيك تعرفه : خانگي 29404 -عمومي 1373- كشاورزي 1419- صنعتي91- تجاري 3361</t>
  </si>
  <si>
    <t>زير ديپلم9-ديپلم 5- فوق ديپلم2- ليسانس7-فوق ليسانس 1</t>
  </si>
  <si>
    <t>با قدرت 133740 KVA</t>
  </si>
  <si>
    <t>تاپایان سال 91</t>
  </si>
  <si>
    <t>به تفكيك تعرفه : خانگي 30789 -عمومي 1453- كشاورزي 1552- صنعتي105 - تجاري 3546</t>
  </si>
  <si>
    <t>با قدرت 144225 KVA</t>
  </si>
  <si>
    <r>
      <t>زير ديپلم5-ديپلم 5- ليسانس9- فوق</t>
    </r>
    <r>
      <rPr>
        <sz val="12"/>
        <rFont val="B Nazanin"/>
        <family val="0"/>
      </rPr>
      <t xml:space="preserve"> لیسانس1</t>
    </r>
  </si>
  <si>
    <t>تا پایان سال 92</t>
  </si>
  <si>
    <t>به تفكيك تعرفه : خانگي 32342 -عمومي 1524- كشاورزي 1720- صنعتي124 - تجاري 3777</t>
  </si>
  <si>
    <t>با قدرت 151070 KVA</t>
  </si>
  <si>
    <t>زير ديپلم2-ديپلم 5- فوق ديپلم1- ليسانس8-فوق ليسانس 0</t>
  </si>
  <si>
    <t>تا پایان سال 93</t>
  </si>
  <si>
    <t>به تفكيك تعرفه : خانگي 33683 -عمومي 1563- كشاورزي 1809- صنعتي155 - تجاري 4076</t>
  </si>
  <si>
    <t>با قدرت 159830 KVA</t>
  </si>
  <si>
    <t>زير ديپلم0-ديپلم 3- فوق ديپلم0- ليسانس8-فوق ليسانس 0</t>
  </si>
  <si>
    <t>تا پایان سال 1394</t>
  </si>
  <si>
    <t>با قدرت 167200 KVA</t>
  </si>
  <si>
    <t>به تفكيك تعرفه : خانگي 34669 -عمومي 1592- كشاورزي 1869- صنعتي213 - تجاري 4191</t>
  </si>
  <si>
    <t>زير ديپلم0-ديپلم 2- فوق ديپلم0- ليسانس8-فوق ليسانس 1</t>
  </si>
  <si>
    <t>به تفكيك تعرفه : خانگی35611 -عمومي 1652- كشاورزي 1914- صنعتي220 - تجاري 4453</t>
  </si>
  <si>
    <t>با قدرت 172070 KVA</t>
  </si>
  <si>
    <t>تا پایان سال 1395</t>
  </si>
  <si>
    <t>روشنایی معابر</t>
  </si>
  <si>
    <t>تا پایان سال 1396</t>
  </si>
  <si>
    <t>به تفکیک تعرفه: خانگی36579-عمومی1126-کشاورزی1974-صنعتی238-تجاری5053-روشنایی معابر564</t>
  </si>
  <si>
    <t>با قدرت 181205 KVA</t>
  </si>
  <si>
    <t>زیر دیپلم0-دیپلم1-فوق دیپلم1-لیسانس7-فوق لیسانس1</t>
  </si>
  <si>
    <t>تا پایان سال 1397</t>
  </si>
  <si>
    <t>به تفکیک تعرفه: خانگی37566-عمومی1175-کشاورزی2031-صنعتی259-تجاری5250-روشنایی معابر561</t>
  </si>
  <si>
    <t>با قدرت 207996 KVA</t>
  </si>
  <si>
    <t>زیر دیپلم0-دیپلم1-فوق دیپلم1-لیسانس6-فوق لیسانس4</t>
  </si>
  <si>
    <t>به تفکیک تعرفه: خانگی38400-عمومی1204-کشاورزی2074-صنعتی277-تجاری5398-روشنایی معابر561</t>
  </si>
  <si>
    <t>با قدرت 211596 KVA</t>
  </si>
  <si>
    <t>زیر دیپلم0-دیپلم1-فوق دیپلم0-لیسانس5-فوق لیسانس4</t>
  </si>
  <si>
    <t>تا پایان   سال 1398</t>
  </si>
  <si>
    <t>تا پایان  سال 1399</t>
  </si>
  <si>
    <t>به تفکیک تعرفه: خانگی39335-عمومی1227-کشاورزی2107-صنعتی291-تجاری5558-روشنایی معابر563</t>
  </si>
  <si>
    <t>با قدرت 217236 KVA</t>
  </si>
  <si>
    <t>زیر دیپلم0-دیپلم1-فوق دیپلم0-لیسانس6-فوق لیسانس4</t>
  </si>
  <si>
    <t>تا پایان سال 1400</t>
  </si>
  <si>
    <t>به تفکیک تعرفه: خانگی40303-عمومی1261-کشاورزی2129-صنعتی300-تجاری5727-روشنایی معابر563</t>
  </si>
  <si>
    <t>با قدرت 220246 KVA</t>
  </si>
  <si>
    <t>زیر دیپلم0-دیپلم0-فوق دیپلم0-لیسانس6-فوق لیسانس4</t>
  </si>
  <si>
    <t xml:space="preserve">روشنايي معابر </t>
  </si>
  <si>
    <t>تا پایان   سال 1401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</si>
</sst>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"/>
    <numFmt numFmtId="188" formatCode="0.0%"/>
    <numFmt numFmtId="189" formatCode="#,##0.000"/>
    <numFmt numFmtId="190" formatCode="#,##0.0000"/>
  </numFmts>
  <fonts count="59">
    <font>
      <sz val="10"/>
      <name val="Arial"/>
      <family val="0"/>
    </font>
    <font>
      <b/>
      <sz val="12"/>
      <name val="Nazanin"/>
      <family val="0"/>
    </font>
    <font>
      <b/>
      <sz val="14"/>
      <name val="Nazanin"/>
      <family val="0"/>
    </font>
    <font>
      <sz val="12"/>
      <name val="Nazanin"/>
      <family val="0"/>
    </font>
    <font>
      <b/>
      <sz val="16"/>
      <name val="Badr"/>
      <family val="0"/>
    </font>
    <font>
      <sz val="8"/>
      <name val="Arial"/>
      <family val="2"/>
    </font>
    <font>
      <b/>
      <sz val="12"/>
      <name val="Badr"/>
      <family val="0"/>
    </font>
    <font>
      <b/>
      <sz val="16"/>
      <name val="B Badr"/>
      <family val="0"/>
    </font>
    <font>
      <b/>
      <sz val="14"/>
      <name val="B Badr"/>
      <family val="0"/>
    </font>
    <font>
      <b/>
      <sz val="18"/>
      <name val="B Badr"/>
      <family val="0"/>
    </font>
    <font>
      <sz val="14"/>
      <name val="B Titr"/>
      <family val="0"/>
    </font>
    <font>
      <sz val="20"/>
      <name val="B Titr"/>
      <family val="0"/>
    </font>
    <font>
      <sz val="10"/>
      <name val="B Titr"/>
      <family val="0"/>
    </font>
    <font>
      <b/>
      <sz val="10"/>
      <name val="B Badr"/>
      <family val="0"/>
    </font>
    <font>
      <sz val="18"/>
      <name val="B Titr"/>
      <family val="0"/>
    </font>
    <font>
      <sz val="16"/>
      <name val="B Titr"/>
      <family val="0"/>
    </font>
    <font>
      <sz val="9"/>
      <name val="Nazanin"/>
      <family val="0"/>
    </font>
    <font>
      <sz val="12"/>
      <name val="B Nazanin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B Titr"/>
      <family val="0"/>
    </font>
    <font>
      <sz val="12"/>
      <color indexed="8"/>
      <name val="B Titr"/>
      <family val="0"/>
    </font>
    <font>
      <sz val="12"/>
      <color indexed="12"/>
      <name val="B Titr"/>
      <family val="0"/>
    </font>
    <font>
      <sz val="12"/>
      <color indexed="12"/>
      <name val="Calibri"/>
      <family val="0"/>
    </font>
    <font>
      <sz val="11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9" fontId="7" fillId="0" borderId="14" xfId="57" applyFont="1" applyBorder="1" applyAlignment="1">
      <alignment horizontal="center" vertical="center" readingOrder="2"/>
    </xf>
    <xf numFmtId="187" fontId="7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3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3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9" fontId="8" fillId="0" borderId="13" xfId="57" applyFont="1" applyBorder="1" applyAlignment="1">
      <alignment horizontal="center"/>
    </xf>
    <xf numFmtId="9" fontId="8" fillId="0" borderId="16" xfId="57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readingOrder="2"/>
    </xf>
    <xf numFmtId="0" fontId="1" fillId="0" borderId="15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3" xfId="0" applyFill="1" applyBorder="1" applyAlignment="1">
      <alignment/>
    </xf>
    <xf numFmtId="0" fontId="8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5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1'!A1" /><Relationship Id="rId10" Type="http://schemas.openxmlformats.org/officeDocument/2006/relationships/hyperlink" Target="#'p291'!A1" /><Relationship Id="rId11" Type="http://schemas.openxmlformats.org/officeDocument/2006/relationships/hyperlink" Target="#'p192'!A1" /><Relationship Id="rId12" Type="http://schemas.openxmlformats.org/officeDocument/2006/relationships/hyperlink" Target="#'p292'!A1" /><Relationship Id="rId13" Type="http://schemas.openxmlformats.org/officeDocument/2006/relationships/hyperlink" Target="#'p193'!A1" /><Relationship Id="rId14" Type="http://schemas.openxmlformats.org/officeDocument/2006/relationships/hyperlink" Target="#'p293'!A1" /><Relationship Id="rId15" Type="http://schemas.openxmlformats.org/officeDocument/2006/relationships/hyperlink" Target="#'p194'!A1" /><Relationship Id="rId16" Type="http://schemas.openxmlformats.org/officeDocument/2006/relationships/hyperlink" Target="#'p294'!A1" /><Relationship Id="rId17" Type="http://schemas.openxmlformats.org/officeDocument/2006/relationships/hyperlink" Target="#'p195'!A1" /><Relationship Id="rId18" Type="http://schemas.openxmlformats.org/officeDocument/2006/relationships/hyperlink" Target="#'p295'!A1" /><Relationship Id="rId19" Type="http://schemas.openxmlformats.org/officeDocument/2006/relationships/hyperlink" Target="#'p196'!A1" /><Relationship Id="rId20" Type="http://schemas.openxmlformats.org/officeDocument/2006/relationships/hyperlink" Target="#'p296'!A1" /><Relationship Id="rId21" Type="http://schemas.openxmlformats.org/officeDocument/2006/relationships/hyperlink" Target="#'p297'!A1" /><Relationship Id="rId22" Type="http://schemas.openxmlformats.org/officeDocument/2006/relationships/hyperlink" Target="#'p197'!A1" /><Relationship Id="rId23" Type="http://schemas.openxmlformats.org/officeDocument/2006/relationships/hyperlink" Target="#'p198'!A1" /><Relationship Id="rId24" Type="http://schemas.openxmlformats.org/officeDocument/2006/relationships/hyperlink" Target="#'p298'!A1" /><Relationship Id="rId25" Type="http://schemas.openxmlformats.org/officeDocument/2006/relationships/hyperlink" Target="#'p299'!A1" /><Relationship Id="rId26" Type="http://schemas.openxmlformats.org/officeDocument/2006/relationships/hyperlink" Target="#'p199'!A1" /><Relationship Id="rId27" Type="http://schemas.openxmlformats.org/officeDocument/2006/relationships/hyperlink" Target="#'p11400'!A1" /><Relationship Id="rId28" Type="http://schemas.openxmlformats.org/officeDocument/2006/relationships/hyperlink" Target="#'p21400'!A1" /><Relationship Id="rId29" Type="http://schemas.openxmlformats.org/officeDocument/2006/relationships/hyperlink" Target="#'p11401'!A1" /><Relationship Id="rId30" Type="http://schemas.openxmlformats.org/officeDocument/2006/relationships/hyperlink" Target="#'p2140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1</xdr:row>
      <xdr:rowOff>123825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62175" y="285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</a:rPr>
            <a:t>خلاصه آمار مديريت برق فيروزآباد تا  پايان سال 87</a:t>
          </a:r>
        </a:p>
      </xdr:txBody>
    </xdr:sp>
    <xdr:clientData/>
  </xdr:oneCellAnchor>
  <xdr:twoCellAnchor>
    <xdr:from>
      <xdr:col>2</xdr:col>
      <xdr:colOff>342900</xdr:colOff>
      <xdr:row>1</xdr:row>
      <xdr:rowOff>123825</xdr:rowOff>
    </xdr:from>
    <xdr:to>
      <xdr:col>3</xdr:col>
      <xdr:colOff>333375</xdr:colOff>
      <xdr:row>3</xdr:row>
      <xdr:rowOff>66675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62100" y="2857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3</xdr:row>
      <xdr:rowOff>76200</xdr:rowOff>
    </xdr:from>
    <xdr:to>
      <xdr:col>3</xdr:col>
      <xdr:colOff>333375</xdr:colOff>
      <xdr:row>5</xdr:row>
      <xdr:rowOff>19050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62100" y="5619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5</xdr:row>
      <xdr:rowOff>19050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62175" y="8286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تا 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88</a:t>
          </a:r>
        </a:p>
      </xdr:txBody>
    </xdr:sp>
    <xdr:clientData/>
  </xdr:oneCellAnchor>
  <xdr:twoCellAnchor>
    <xdr:from>
      <xdr:col>2</xdr:col>
      <xdr:colOff>342900</xdr:colOff>
      <xdr:row>5</xdr:row>
      <xdr:rowOff>19050</xdr:rowOff>
    </xdr:from>
    <xdr:to>
      <xdr:col>3</xdr:col>
      <xdr:colOff>333375</xdr:colOff>
      <xdr:row>6</xdr:row>
      <xdr:rowOff>123825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62100" y="8286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6</xdr:row>
      <xdr:rowOff>133350</xdr:rowOff>
    </xdr:from>
    <xdr:to>
      <xdr:col>3</xdr:col>
      <xdr:colOff>333375</xdr:colOff>
      <xdr:row>8</xdr:row>
      <xdr:rowOff>76200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62100" y="11049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8</xdr:row>
      <xdr:rowOff>76200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62175" y="13716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تا 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twoCellAnchor>
    <xdr:from>
      <xdr:col>2</xdr:col>
      <xdr:colOff>342900</xdr:colOff>
      <xdr:row>8</xdr:row>
      <xdr:rowOff>76200</xdr:rowOff>
    </xdr:from>
    <xdr:to>
      <xdr:col>3</xdr:col>
      <xdr:colOff>333375</xdr:colOff>
      <xdr:row>10</xdr:row>
      <xdr:rowOff>19050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62100" y="13716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10</xdr:row>
      <xdr:rowOff>28575</xdr:rowOff>
    </xdr:from>
    <xdr:to>
      <xdr:col>3</xdr:col>
      <xdr:colOff>333375</xdr:colOff>
      <xdr:row>11</xdr:row>
      <xdr:rowOff>133350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62100" y="16478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11</xdr:row>
      <xdr:rowOff>142875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52650" y="19240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تا 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333375</xdr:colOff>
      <xdr:row>11</xdr:row>
      <xdr:rowOff>142875</xdr:rowOff>
    </xdr:from>
    <xdr:to>
      <xdr:col>3</xdr:col>
      <xdr:colOff>323850</xdr:colOff>
      <xdr:row>13</xdr:row>
      <xdr:rowOff>85725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52575" y="19240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13</xdr:row>
      <xdr:rowOff>95250</xdr:rowOff>
    </xdr:from>
    <xdr:to>
      <xdr:col>3</xdr:col>
      <xdr:colOff>323850</xdr:colOff>
      <xdr:row>15</xdr:row>
      <xdr:rowOff>28575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52575" y="220027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15</xdr:row>
      <xdr:rowOff>38100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43125" y="24669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تا 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</a:t>
          </a:r>
        </a:p>
      </xdr:txBody>
    </xdr:sp>
    <xdr:clientData/>
  </xdr:oneCellAnchor>
  <xdr:twoCellAnchor>
    <xdr:from>
      <xdr:col>2</xdr:col>
      <xdr:colOff>323850</xdr:colOff>
      <xdr:row>15</xdr:row>
      <xdr:rowOff>38100</xdr:rowOff>
    </xdr:from>
    <xdr:to>
      <xdr:col>3</xdr:col>
      <xdr:colOff>314325</xdr:colOff>
      <xdr:row>16</xdr:row>
      <xdr:rowOff>142875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43050" y="24669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16</xdr:row>
      <xdr:rowOff>152400</xdr:rowOff>
    </xdr:from>
    <xdr:to>
      <xdr:col>3</xdr:col>
      <xdr:colOff>314325</xdr:colOff>
      <xdr:row>18</xdr:row>
      <xdr:rowOff>85725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43050" y="274320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18</xdr:row>
      <xdr:rowOff>104775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43125" y="30194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تا 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سال92</a:t>
          </a:r>
        </a:p>
      </xdr:txBody>
    </xdr:sp>
    <xdr:clientData/>
  </xdr:oneCellAnchor>
  <xdr:twoCellAnchor>
    <xdr:from>
      <xdr:col>2</xdr:col>
      <xdr:colOff>314325</xdr:colOff>
      <xdr:row>18</xdr:row>
      <xdr:rowOff>95250</xdr:rowOff>
    </xdr:from>
    <xdr:to>
      <xdr:col>3</xdr:col>
      <xdr:colOff>304800</xdr:colOff>
      <xdr:row>20</xdr:row>
      <xdr:rowOff>38100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33525" y="30099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20</xdr:row>
      <xdr:rowOff>47625</xdr:rowOff>
    </xdr:from>
    <xdr:to>
      <xdr:col>3</xdr:col>
      <xdr:colOff>314325</xdr:colOff>
      <xdr:row>21</xdr:row>
      <xdr:rowOff>142875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43050" y="328612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22</xdr:row>
      <xdr:rowOff>0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43125" y="35623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323850</xdr:colOff>
      <xdr:row>22</xdr:row>
      <xdr:rowOff>0</xdr:rowOff>
    </xdr:from>
    <xdr:to>
      <xdr:col>3</xdr:col>
      <xdr:colOff>314325</xdr:colOff>
      <xdr:row>23</xdr:row>
      <xdr:rowOff>104775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43050" y="35623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23</xdr:row>
      <xdr:rowOff>104775</xdr:rowOff>
    </xdr:from>
    <xdr:to>
      <xdr:col>3</xdr:col>
      <xdr:colOff>304800</xdr:colOff>
      <xdr:row>25</xdr:row>
      <xdr:rowOff>47625</xdr:rowOff>
    </xdr:to>
    <xdr:sp fLocksText="0">
      <xdr:nvSpPr>
        <xdr:cNvPr id="21" name="Text Box 14">
          <a:hlinkClick r:id="rId14"/>
        </xdr:cNvPr>
        <xdr:cNvSpPr txBox="1">
          <a:spLocks noChangeArrowheads="1"/>
        </xdr:cNvSpPr>
      </xdr:nvSpPr>
      <xdr:spPr>
        <a:xfrm>
          <a:off x="1533525" y="38290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314325</xdr:colOff>
      <xdr:row>25</xdr:row>
      <xdr:rowOff>57150</xdr:rowOff>
    </xdr:from>
    <xdr:ext cx="3276600" cy="542925"/>
    <xdr:sp fLocksText="0">
      <xdr:nvSpPr>
        <xdr:cNvPr id="22" name="Text Box 13"/>
        <xdr:cNvSpPr txBox="1">
          <a:spLocks noChangeArrowheads="1"/>
        </xdr:cNvSpPr>
      </xdr:nvSpPr>
      <xdr:spPr>
        <a:xfrm>
          <a:off x="2143125" y="41052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سال94</a:t>
          </a:r>
        </a:p>
      </xdr:txBody>
    </xdr:sp>
    <xdr:clientData/>
  </xdr:oneCellAnchor>
  <xdr:twoCellAnchor>
    <xdr:from>
      <xdr:col>2</xdr:col>
      <xdr:colOff>314325</xdr:colOff>
      <xdr:row>25</xdr:row>
      <xdr:rowOff>47625</xdr:rowOff>
    </xdr:from>
    <xdr:to>
      <xdr:col>3</xdr:col>
      <xdr:colOff>304800</xdr:colOff>
      <xdr:row>27</xdr:row>
      <xdr:rowOff>9525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33525" y="409575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27</xdr:row>
      <xdr:rowOff>0</xdr:rowOff>
    </xdr:from>
    <xdr:to>
      <xdr:col>3</xdr:col>
      <xdr:colOff>304800</xdr:colOff>
      <xdr:row>28</xdr:row>
      <xdr:rowOff>104775</xdr:rowOff>
    </xdr:to>
    <xdr:sp fLocksText="0">
      <xdr:nvSpPr>
        <xdr:cNvPr id="24" name="Text Box 14">
          <a:hlinkClick r:id="rId16"/>
        </xdr:cNvPr>
        <xdr:cNvSpPr txBox="1">
          <a:spLocks noChangeArrowheads="1"/>
        </xdr:cNvSpPr>
      </xdr:nvSpPr>
      <xdr:spPr>
        <a:xfrm>
          <a:off x="1533525" y="43719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323850</xdr:colOff>
      <xdr:row>28</xdr:row>
      <xdr:rowOff>114300</xdr:rowOff>
    </xdr:from>
    <xdr:ext cx="3276600" cy="542925"/>
    <xdr:sp fLocksText="0">
      <xdr:nvSpPr>
        <xdr:cNvPr id="25" name="Text Box 13"/>
        <xdr:cNvSpPr txBox="1">
          <a:spLocks noChangeArrowheads="1"/>
        </xdr:cNvSpPr>
      </xdr:nvSpPr>
      <xdr:spPr>
        <a:xfrm>
          <a:off x="2152650" y="46482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95</a:t>
          </a:r>
        </a:p>
      </xdr:txBody>
    </xdr:sp>
    <xdr:clientData/>
  </xdr:oneCellAnchor>
  <xdr:twoCellAnchor>
    <xdr:from>
      <xdr:col>2</xdr:col>
      <xdr:colOff>333375</xdr:colOff>
      <xdr:row>28</xdr:row>
      <xdr:rowOff>114300</xdr:rowOff>
    </xdr:from>
    <xdr:to>
      <xdr:col>3</xdr:col>
      <xdr:colOff>323850</xdr:colOff>
      <xdr:row>30</xdr:row>
      <xdr:rowOff>76200</xdr:rowOff>
    </xdr:to>
    <xdr:sp fLocksText="0">
      <xdr:nvSpPr>
        <xdr:cNvPr id="26" name="Text Box 14">
          <a:hlinkClick r:id="rId17"/>
        </xdr:cNvPr>
        <xdr:cNvSpPr txBox="1">
          <a:spLocks noChangeArrowheads="1"/>
        </xdr:cNvSpPr>
      </xdr:nvSpPr>
      <xdr:spPr>
        <a:xfrm>
          <a:off x="1552575" y="464820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30</xdr:row>
      <xdr:rowOff>47625</xdr:rowOff>
    </xdr:from>
    <xdr:to>
      <xdr:col>3</xdr:col>
      <xdr:colOff>323850</xdr:colOff>
      <xdr:row>32</xdr:row>
      <xdr:rowOff>9525</xdr:rowOff>
    </xdr:to>
    <xdr:sp fLocksText="0">
      <xdr:nvSpPr>
        <xdr:cNvPr id="27" name="Text Box 14">
          <a:hlinkClick r:id="rId18"/>
        </xdr:cNvPr>
        <xdr:cNvSpPr txBox="1">
          <a:spLocks noChangeArrowheads="1"/>
        </xdr:cNvSpPr>
      </xdr:nvSpPr>
      <xdr:spPr>
        <a:xfrm>
          <a:off x="1552575" y="4905375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333375</xdr:colOff>
      <xdr:row>32</xdr:row>
      <xdr:rowOff>9525</xdr:rowOff>
    </xdr:from>
    <xdr:ext cx="3276600" cy="542925"/>
    <xdr:sp fLocksText="0">
      <xdr:nvSpPr>
        <xdr:cNvPr id="28" name="Text Box 13"/>
        <xdr:cNvSpPr txBox="1">
          <a:spLocks noChangeArrowheads="1"/>
        </xdr:cNvSpPr>
      </xdr:nvSpPr>
      <xdr:spPr>
        <a:xfrm>
          <a:off x="2162175" y="51911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96</a:t>
          </a:r>
        </a:p>
      </xdr:txBody>
    </xdr:sp>
    <xdr:clientData/>
  </xdr:oneCellAnchor>
  <xdr:twoCellAnchor>
    <xdr:from>
      <xdr:col>2</xdr:col>
      <xdr:colOff>342900</xdr:colOff>
      <xdr:row>32</xdr:row>
      <xdr:rowOff>9525</xdr:rowOff>
    </xdr:from>
    <xdr:to>
      <xdr:col>3</xdr:col>
      <xdr:colOff>333375</xdr:colOff>
      <xdr:row>33</xdr:row>
      <xdr:rowOff>133350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562100" y="5191125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33</xdr:row>
      <xdr:rowOff>104775</xdr:rowOff>
    </xdr:from>
    <xdr:to>
      <xdr:col>3</xdr:col>
      <xdr:colOff>333375</xdr:colOff>
      <xdr:row>35</xdr:row>
      <xdr:rowOff>66675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62100" y="544830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333375</xdr:colOff>
      <xdr:row>35</xdr:row>
      <xdr:rowOff>76200</xdr:rowOff>
    </xdr:from>
    <xdr:ext cx="3276600" cy="542925"/>
    <xdr:sp fLocksText="0">
      <xdr:nvSpPr>
        <xdr:cNvPr id="31" name="Text Box 13"/>
        <xdr:cNvSpPr txBox="1">
          <a:spLocks noChangeArrowheads="1"/>
        </xdr:cNvSpPr>
      </xdr:nvSpPr>
      <xdr:spPr>
        <a:xfrm>
          <a:off x="2162175" y="57435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97 </a:t>
          </a:r>
        </a:p>
      </xdr:txBody>
    </xdr:sp>
    <xdr:clientData/>
  </xdr:oneCellAnchor>
  <xdr:twoCellAnchor>
    <xdr:from>
      <xdr:col>2</xdr:col>
      <xdr:colOff>333375</xdr:colOff>
      <xdr:row>37</xdr:row>
      <xdr:rowOff>19050</xdr:rowOff>
    </xdr:from>
    <xdr:to>
      <xdr:col>3</xdr:col>
      <xdr:colOff>323850</xdr:colOff>
      <xdr:row>38</xdr:row>
      <xdr:rowOff>142875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552575" y="6010275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342900</xdr:colOff>
      <xdr:row>35</xdr:row>
      <xdr:rowOff>66675</xdr:rowOff>
    </xdr:from>
    <xdr:to>
      <xdr:col>3</xdr:col>
      <xdr:colOff>333375</xdr:colOff>
      <xdr:row>37</xdr:row>
      <xdr:rowOff>28575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562100" y="573405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323850</xdr:colOff>
      <xdr:row>38</xdr:row>
      <xdr:rowOff>142875</xdr:rowOff>
    </xdr:from>
    <xdr:ext cx="3276600" cy="542925"/>
    <xdr:sp fLocksText="0">
      <xdr:nvSpPr>
        <xdr:cNvPr id="34" name="Text Box 13"/>
        <xdr:cNvSpPr txBox="1">
          <a:spLocks noChangeArrowheads="1"/>
        </xdr:cNvSpPr>
      </xdr:nvSpPr>
      <xdr:spPr>
        <a:xfrm>
          <a:off x="2152650" y="62960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</a:t>
          </a:r>
          <a:r>
            <a:rPr lang="en-US" cap="none" sz="12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  98</a:t>
          </a:r>
        </a:p>
      </xdr:txBody>
    </xdr:sp>
    <xdr:clientData/>
  </xdr:oneCellAnchor>
  <xdr:twoCellAnchor>
    <xdr:from>
      <xdr:col>2</xdr:col>
      <xdr:colOff>333375</xdr:colOff>
      <xdr:row>38</xdr:row>
      <xdr:rowOff>152400</xdr:rowOff>
    </xdr:from>
    <xdr:to>
      <xdr:col>3</xdr:col>
      <xdr:colOff>323850</xdr:colOff>
      <xdr:row>40</xdr:row>
      <xdr:rowOff>114300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552575" y="630555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323850</xdr:colOff>
      <xdr:row>40</xdr:row>
      <xdr:rowOff>76200</xdr:rowOff>
    </xdr:from>
    <xdr:to>
      <xdr:col>3</xdr:col>
      <xdr:colOff>314325</xdr:colOff>
      <xdr:row>42</xdr:row>
      <xdr:rowOff>38100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43050" y="655320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323850</xdr:colOff>
      <xdr:row>42</xdr:row>
      <xdr:rowOff>38100</xdr:rowOff>
    </xdr:from>
    <xdr:ext cx="3276600" cy="542925"/>
    <xdr:sp fLocksText="0">
      <xdr:nvSpPr>
        <xdr:cNvPr id="37" name="Text Box 13"/>
        <xdr:cNvSpPr txBox="1">
          <a:spLocks noChangeArrowheads="1"/>
        </xdr:cNvSpPr>
      </xdr:nvSpPr>
      <xdr:spPr>
        <a:xfrm>
          <a:off x="2152650" y="68389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99</a:t>
          </a:r>
        </a:p>
      </xdr:txBody>
    </xdr:sp>
    <xdr:clientData/>
  </xdr:oneCellAnchor>
  <xdr:twoCellAnchor>
    <xdr:from>
      <xdr:col>2</xdr:col>
      <xdr:colOff>333375</xdr:colOff>
      <xdr:row>43</xdr:row>
      <xdr:rowOff>142875</xdr:rowOff>
    </xdr:from>
    <xdr:to>
      <xdr:col>3</xdr:col>
      <xdr:colOff>323850</xdr:colOff>
      <xdr:row>45</xdr:row>
      <xdr:rowOff>104775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552575" y="710565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323850</xdr:colOff>
      <xdr:row>42</xdr:row>
      <xdr:rowOff>38100</xdr:rowOff>
    </xdr:from>
    <xdr:to>
      <xdr:col>3</xdr:col>
      <xdr:colOff>314325</xdr:colOff>
      <xdr:row>44</xdr:row>
      <xdr:rowOff>0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543050" y="683895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314325</xdr:colOff>
      <xdr:row>45</xdr:row>
      <xdr:rowOff>85725</xdr:rowOff>
    </xdr:from>
    <xdr:ext cx="3276600" cy="542925"/>
    <xdr:sp fLocksText="0">
      <xdr:nvSpPr>
        <xdr:cNvPr id="40" name="Text Box 13"/>
        <xdr:cNvSpPr txBox="1">
          <a:spLocks noChangeArrowheads="1"/>
        </xdr:cNvSpPr>
      </xdr:nvSpPr>
      <xdr:spPr>
        <a:xfrm>
          <a:off x="2143125" y="73723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 1400</a:t>
          </a:r>
        </a:p>
      </xdr:txBody>
    </xdr:sp>
    <xdr:clientData/>
  </xdr:oneCellAnchor>
  <xdr:twoCellAnchor>
    <xdr:from>
      <xdr:col>2</xdr:col>
      <xdr:colOff>323850</xdr:colOff>
      <xdr:row>45</xdr:row>
      <xdr:rowOff>104775</xdr:rowOff>
    </xdr:from>
    <xdr:to>
      <xdr:col>3</xdr:col>
      <xdr:colOff>314325</xdr:colOff>
      <xdr:row>47</xdr:row>
      <xdr:rowOff>66675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543050" y="739140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323850</xdr:colOff>
      <xdr:row>47</xdr:row>
      <xdr:rowOff>28575</xdr:rowOff>
    </xdr:from>
    <xdr:to>
      <xdr:col>3</xdr:col>
      <xdr:colOff>314325</xdr:colOff>
      <xdr:row>48</xdr:row>
      <xdr:rowOff>152400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543050" y="763905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314325</xdr:colOff>
      <xdr:row>48</xdr:row>
      <xdr:rowOff>142875</xdr:rowOff>
    </xdr:from>
    <xdr:ext cx="3276600" cy="542925"/>
    <xdr:sp fLocksText="0">
      <xdr:nvSpPr>
        <xdr:cNvPr id="43" name="Text Box 13"/>
        <xdr:cNvSpPr txBox="1">
          <a:spLocks noChangeArrowheads="1"/>
        </xdr:cNvSpPr>
      </xdr:nvSpPr>
      <xdr:spPr>
        <a:xfrm>
          <a:off x="2143125" y="79152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فيروزآباد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  سال  1401</a:t>
          </a:r>
        </a:p>
      </xdr:txBody>
    </xdr:sp>
    <xdr:clientData/>
  </xdr:oneCellAnchor>
  <xdr:twoCellAnchor>
    <xdr:from>
      <xdr:col>2</xdr:col>
      <xdr:colOff>323850</xdr:colOff>
      <xdr:row>48</xdr:row>
      <xdr:rowOff>152400</xdr:rowOff>
    </xdr:from>
    <xdr:to>
      <xdr:col>3</xdr:col>
      <xdr:colOff>314325</xdr:colOff>
      <xdr:row>50</xdr:row>
      <xdr:rowOff>114300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543050" y="792480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314325</xdr:colOff>
      <xdr:row>50</xdr:row>
      <xdr:rowOff>76200</xdr:rowOff>
    </xdr:from>
    <xdr:to>
      <xdr:col>3</xdr:col>
      <xdr:colOff>304800</xdr:colOff>
      <xdr:row>52</xdr:row>
      <xdr:rowOff>38100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533525" y="817245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537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906000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537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906000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537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906000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537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906000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537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906000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013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013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013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013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013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1476375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013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53675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1447800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774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0\EXC14007\fv0714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0\moj14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اماه"/>
      <sheetName val="در ماه"/>
      <sheetName val="vosolriali "/>
      <sheetName val="foroshriali"/>
      <sheetName val="foroshkwh"/>
      <sheetName val="moshtarakin"/>
      <sheetName val="bedehi2"/>
      <sheetName val="bedehi-tafkik"/>
      <sheetName val="bedehi"/>
      <sheetName val="mogh2"/>
      <sheetName val="mogh991400"/>
      <sheetName val="Chart12"/>
      <sheetName val="Chart11"/>
      <sheetName val="Chart10"/>
      <sheetName val="chart8"/>
      <sheetName val="chart7"/>
      <sheetName val="chart6"/>
      <sheetName val="chart5"/>
      <sheetName val="chart3"/>
      <sheetName val="chart4"/>
      <sheetName val="chart2"/>
      <sheetName val="Chart1"/>
      <sheetName val="jad12378"/>
      <sheetName val="fvnmah"/>
      <sheetName val="fvnah"/>
      <sheetName val="kharid"/>
      <sheetName val="fvbs00 "/>
      <sheetName val="fvmah"/>
      <sheetName val="fv06"/>
      <sheetName val="aks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payeh"/>
      <sheetName val="amalklamp"/>
      <sheetName val="amalkard"/>
      <sheetName val="lamp 99"/>
      <sheetName val="payeh99"/>
      <sheetName val="mojhasesa99"/>
      <sheetName val="اصلاحیه"/>
      <sheetName val="lamp "/>
      <sheetName val="payeh"/>
      <sheetName val="فیدرها"/>
      <sheetName val="mojtasesa1409"/>
    </sheetNames>
    <sheetDataSet>
      <sheetData sheetId="16">
        <row r="16">
          <cell r="B16">
            <v>5</v>
          </cell>
          <cell r="E16">
            <v>27.54</v>
          </cell>
        </row>
        <row r="17">
          <cell r="B17">
            <v>0</v>
          </cell>
          <cell r="D17">
            <v>1041</v>
          </cell>
          <cell r="E17">
            <v>5.196</v>
          </cell>
          <cell r="F17">
            <v>317.4239999999999</v>
          </cell>
          <cell r="G17">
            <v>0.428</v>
          </cell>
          <cell r="H17">
            <v>0.5539999999999996</v>
          </cell>
          <cell r="I17">
            <v>0.05</v>
          </cell>
          <cell r="J17">
            <v>0.4</v>
          </cell>
          <cell r="K17">
            <v>497.468</v>
          </cell>
          <cell r="L17">
            <v>7</v>
          </cell>
          <cell r="N17">
            <v>16518</v>
          </cell>
        </row>
        <row r="22">
          <cell r="L22">
            <v>24</v>
          </cell>
          <cell r="M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vbn65"/>
      <sheetName val="fvbn67"/>
      <sheetName val="fvbo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19">
          <cell r="B19">
            <v>0</v>
          </cell>
          <cell r="C19">
            <v>1</v>
          </cell>
          <cell r="D19">
            <v>0</v>
          </cell>
          <cell r="E19">
            <v>11</v>
          </cell>
          <cell r="F19">
            <v>5</v>
          </cell>
          <cell r="H19">
            <v>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60">
          <cell r="A60">
            <v>1478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21">
          <cell r="B21">
            <v>17617</v>
          </cell>
        </row>
      </sheetData>
      <sheetData sheetId="15">
        <row r="22">
          <cell r="A22">
            <v>5940</v>
          </cell>
          <cell r="B22">
            <v>9</v>
          </cell>
          <cell r="C22">
            <v>217436</v>
          </cell>
          <cell r="D22">
            <v>2912</v>
          </cell>
          <cell r="E22">
            <v>40.757</v>
          </cell>
          <cell r="F22">
            <v>479.6209999999999</v>
          </cell>
          <cell r="G22">
            <v>13.333</v>
          </cell>
          <cell r="H22">
            <v>1.9000000000000008</v>
          </cell>
          <cell r="I22">
            <v>0.954</v>
          </cell>
          <cell r="J22">
            <v>2.238</v>
          </cell>
          <cell r="K22">
            <v>1297.189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vbn65"/>
      <sheetName val="fvbn67"/>
      <sheetName val="fvbo17"/>
    </sheetNames>
    <sheetDataSet>
      <sheetData sheetId="0">
        <row r="8">
          <cell r="M8">
            <v>31967</v>
          </cell>
        </row>
        <row r="9">
          <cell r="M9">
            <v>951</v>
          </cell>
        </row>
        <row r="10">
          <cell r="M10">
            <v>1526</v>
          </cell>
        </row>
        <row r="11">
          <cell r="M11">
            <v>208</v>
          </cell>
        </row>
        <row r="12">
          <cell r="M12">
            <v>4938</v>
          </cell>
        </row>
        <row r="13">
          <cell r="B13">
            <v>0</v>
          </cell>
          <cell r="D13">
            <v>0</v>
          </cell>
          <cell r="G13">
            <v>0</v>
          </cell>
          <cell r="L13">
            <v>4271329</v>
          </cell>
          <cell r="M13">
            <v>405</v>
          </cell>
        </row>
        <row r="14">
          <cell r="B14">
            <v>273443963944</v>
          </cell>
          <cell r="G14">
            <v>282602653007</v>
          </cell>
          <cell r="L14">
            <v>228578339</v>
          </cell>
          <cell r="M14">
            <v>39995</v>
          </cell>
        </row>
      </sheetData>
      <sheetData sheetId="1">
        <row r="8">
          <cell r="M8">
            <v>9195</v>
          </cell>
        </row>
        <row r="9">
          <cell r="M9">
            <v>322</v>
          </cell>
        </row>
        <row r="10">
          <cell r="M10">
            <v>626</v>
          </cell>
        </row>
        <row r="11">
          <cell r="M11">
            <v>99</v>
          </cell>
        </row>
        <row r="12">
          <cell r="M12">
            <v>1053</v>
          </cell>
        </row>
        <row r="13">
          <cell r="M13">
            <v>158</v>
          </cell>
        </row>
        <row r="14">
          <cell r="B14">
            <v>68481618195</v>
          </cell>
          <cell r="G14">
            <v>73082329316</v>
          </cell>
          <cell r="L14">
            <v>80462885</v>
          </cell>
          <cell r="M14">
            <v>11453</v>
          </cell>
        </row>
      </sheetData>
      <sheetData sheetId="2">
        <row r="8">
          <cell r="M8">
            <v>41162</v>
          </cell>
        </row>
        <row r="9">
          <cell r="M9">
            <v>1273</v>
          </cell>
        </row>
        <row r="10">
          <cell r="M10">
            <v>2152</v>
          </cell>
        </row>
        <row r="11">
          <cell r="M11">
            <v>307</v>
          </cell>
        </row>
        <row r="12">
          <cell r="M12">
            <v>5991</v>
          </cell>
        </row>
        <row r="13">
          <cell r="M13">
            <v>563</v>
          </cell>
        </row>
        <row r="14">
          <cell r="B14">
            <v>341925582139</v>
          </cell>
          <cell r="D14">
            <v>70666809302</v>
          </cell>
          <cell r="G14">
            <v>355684982323</v>
          </cell>
          <cell r="L14">
            <v>309041224</v>
          </cell>
          <cell r="M14">
            <v>51448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2.7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ht="12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2.7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/>
    </row>
    <row r="16" spans="1:12" ht="12.7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12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ht="12.7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</row>
    <row r="19" spans="1:12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</row>
    <row r="20" spans="1:12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</row>
    <row r="22" spans="1:12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</row>
    <row r="23" spans="1:12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</row>
    <row r="24" spans="1:12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</row>
    <row r="25" spans="1:12" ht="12.7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6" spans="1:12" ht="12.7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</row>
    <row r="27" spans="1:12" ht="12.7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2.7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1:12" ht="12.7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2" ht="12.7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</row>
    <row r="31" spans="1:12" ht="12.7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</row>
    <row r="32" spans="1:12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</row>
    <row r="33" spans="1:12" ht="12.7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</row>
    <row r="34" spans="1:12" ht="12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8"/>
    </row>
    <row r="35" spans="1:12" ht="12.7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2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</row>
    <row r="37" spans="1:12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</row>
    <row r="38" spans="1:12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2" ht="12.7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1:12" ht="12.7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</row>
    <row r="44" spans="1:12" ht="12.7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8"/>
    </row>
    <row r="45" spans="1:12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</row>
    <row r="46" spans="1:12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8"/>
    </row>
    <row r="47" spans="1:12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8"/>
    </row>
    <row r="48" spans="1:12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8"/>
    </row>
    <row r="49" spans="1:12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8"/>
    </row>
    <row r="50" spans="1:12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8"/>
    </row>
    <row r="51" spans="1:12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1:12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1:12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8"/>
    </row>
    <row r="54" spans="1:12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8"/>
    </row>
    <row r="55" spans="1:12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71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28">
        <v>1771</v>
      </c>
      <c r="E3" s="6" t="s">
        <v>2</v>
      </c>
    </row>
    <row r="4" spans="2:5" ht="24.75" customHeight="1">
      <c r="B4" s="4"/>
      <c r="C4" s="5" t="s">
        <v>16</v>
      </c>
      <c r="D4" s="30">
        <v>21</v>
      </c>
      <c r="E4" s="6" t="s">
        <v>3</v>
      </c>
    </row>
    <row r="5" spans="2:5" ht="24.75" customHeight="1">
      <c r="B5" s="12"/>
      <c r="C5" s="13" t="s">
        <v>17</v>
      </c>
      <c r="D5" s="29">
        <v>37445</v>
      </c>
      <c r="E5" s="14" t="s">
        <v>47</v>
      </c>
    </row>
    <row r="6" spans="2:5" ht="24.75" customHeight="1">
      <c r="B6" s="65" t="s">
        <v>72</v>
      </c>
      <c r="C6" s="66"/>
      <c r="D6" s="66"/>
      <c r="E6" s="67"/>
    </row>
    <row r="7" spans="2:5" ht="24.75" customHeight="1">
      <c r="B7" s="7"/>
      <c r="C7" s="5" t="s">
        <v>18</v>
      </c>
      <c r="D7" s="30">
        <v>1080.5410000000002</v>
      </c>
      <c r="E7" s="6" t="s">
        <v>4</v>
      </c>
    </row>
    <row r="8" spans="2:5" ht="24.75" customHeight="1">
      <c r="B8" s="7"/>
      <c r="C8" s="5" t="s">
        <v>18</v>
      </c>
      <c r="D8" s="30">
        <v>445.31199999999995</v>
      </c>
      <c r="E8" s="6" t="s">
        <v>5</v>
      </c>
    </row>
    <row r="9" spans="2:5" ht="24.75" customHeight="1">
      <c r="B9" s="4" t="s">
        <v>73</v>
      </c>
      <c r="C9" s="5" t="s">
        <v>19</v>
      </c>
      <c r="D9" s="31">
        <v>2084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11134</v>
      </c>
      <c r="E11" s="54" t="s">
        <v>59</v>
      </c>
    </row>
    <row r="12" spans="2:5" ht="24.75" customHeight="1">
      <c r="B12" s="7"/>
      <c r="C12" s="5" t="s">
        <v>44</v>
      </c>
      <c r="D12" s="28">
        <v>46</v>
      </c>
      <c r="E12" s="6" t="s">
        <v>50</v>
      </c>
    </row>
    <row r="13" spans="2:5" ht="24.75" customHeight="1">
      <c r="B13" s="7"/>
      <c r="C13" s="5" t="s">
        <v>44</v>
      </c>
      <c r="D13" s="28">
        <v>43</v>
      </c>
      <c r="E13" s="6" t="s">
        <v>51</v>
      </c>
    </row>
    <row r="14" spans="2:5" ht="24.75" customHeight="1">
      <c r="B14" s="7"/>
      <c r="C14" s="5" t="s">
        <v>21</v>
      </c>
      <c r="D14" s="28">
        <v>103</v>
      </c>
      <c r="E14" s="6" t="s">
        <v>8</v>
      </c>
    </row>
    <row r="15" spans="2:5" ht="24.75" customHeight="1">
      <c r="B15" s="7"/>
      <c r="C15" s="5" t="s">
        <v>17</v>
      </c>
      <c r="D15" s="31">
        <v>2692</v>
      </c>
      <c r="E15" s="6" t="s">
        <v>56</v>
      </c>
    </row>
    <row r="16" spans="2:5" ht="24.75" customHeight="1">
      <c r="B16" s="7"/>
      <c r="C16" s="5" t="s">
        <v>22</v>
      </c>
      <c r="D16" s="31">
        <v>202690130</v>
      </c>
      <c r="E16" s="8" t="s">
        <v>9</v>
      </c>
    </row>
    <row r="17" spans="2:5" ht="24.75" customHeight="1">
      <c r="B17" s="7"/>
      <c r="C17" s="5" t="s">
        <v>23</v>
      </c>
      <c r="D17" s="31">
        <v>51648624791</v>
      </c>
      <c r="E17" s="8" t="s">
        <v>9</v>
      </c>
    </row>
    <row r="18" spans="2:5" ht="24.75" customHeight="1">
      <c r="B18" s="7"/>
      <c r="C18" s="5" t="s">
        <v>23</v>
      </c>
      <c r="D18" s="31">
        <v>50816760035</v>
      </c>
      <c r="E18" s="6" t="s">
        <v>10</v>
      </c>
    </row>
    <row r="19" spans="2:5" ht="24.75" customHeight="1">
      <c r="B19" s="7"/>
      <c r="C19" s="5" t="s">
        <v>45</v>
      </c>
      <c r="D19" s="33">
        <v>0.9838937675617463</v>
      </c>
      <c r="E19" s="6" t="s">
        <v>11</v>
      </c>
    </row>
    <row r="20" spans="2:5" ht="24.75" customHeight="1">
      <c r="B20" s="7"/>
      <c r="C20" s="5" t="s">
        <v>23</v>
      </c>
      <c r="D20" s="31">
        <v>11450884716</v>
      </c>
      <c r="E20" s="6" t="s">
        <v>12</v>
      </c>
    </row>
    <row r="21" spans="2:5" ht="24.75" customHeight="1" thickBot="1">
      <c r="B21" s="55" t="s">
        <v>69</v>
      </c>
      <c r="C21" s="10" t="s">
        <v>24</v>
      </c>
      <c r="D21" s="53">
        <v>20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F7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  <col min="7" max="7" width="23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">
        <v>71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v>0.9901349994001587</v>
      </c>
      <c r="B5" s="38">
        <v>43283269206</v>
      </c>
      <c r="C5" s="38">
        <v>43714512902</v>
      </c>
      <c r="D5" s="38">
        <v>169727116</v>
      </c>
      <c r="E5" s="38">
        <v>31394</v>
      </c>
      <c r="F5" s="39" t="s">
        <v>40</v>
      </c>
    </row>
    <row r="6" spans="1:6" ht="30" customHeight="1">
      <c r="A6" s="50">
        <v>0.9495065023527802</v>
      </c>
      <c r="B6" s="38">
        <v>7533490829</v>
      </c>
      <c r="C6" s="38">
        <v>7934111889</v>
      </c>
      <c r="D6" s="38">
        <v>32963014</v>
      </c>
      <c r="E6" s="38">
        <v>6051</v>
      </c>
      <c r="F6" s="40" t="s">
        <v>41</v>
      </c>
    </row>
    <row r="7" spans="1:6" ht="30" customHeight="1" thickBot="1">
      <c r="A7" s="51">
        <v>0.9838937675617463</v>
      </c>
      <c r="B7" s="41">
        <v>50816760035</v>
      </c>
      <c r="C7" s="41">
        <v>51648624791</v>
      </c>
      <c r="D7" s="41">
        <v>202690130</v>
      </c>
      <c r="E7" s="41">
        <v>37445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52">
        <v>3004</v>
      </c>
      <c r="B11" s="38">
        <v>76</v>
      </c>
      <c r="C11" s="38">
        <v>1322</v>
      </c>
      <c r="D11" s="38">
        <v>1221</v>
      </c>
      <c r="E11" s="38">
        <v>25771</v>
      </c>
      <c r="F11" s="39" t="s">
        <v>40</v>
      </c>
    </row>
    <row r="12" spans="1:6" ht="30" customHeight="1">
      <c r="A12" s="52">
        <v>542</v>
      </c>
      <c r="B12" s="38">
        <v>29</v>
      </c>
      <c r="C12" s="38">
        <v>230</v>
      </c>
      <c r="D12" s="38">
        <v>232</v>
      </c>
      <c r="E12" s="38">
        <v>5018</v>
      </c>
      <c r="F12" s="40" t="s">
        <v>41</v>
      </c>
    </row>
    <row r="13" spans="1:6" ht="30" customHeight="1" thickBot="1">
      <c r="A13" s="49">
        <v>3546</v>
      </c>
      <c r="B13" s="41">
        <v>105</v>
      </c>
      <c r="C13" s="41">
        <v>1552</v>
      </c>
      <c r="D13" s="41">
        <v>1453</v>
      </c>
      <c r="E13" s="41">
        <v>30789</v>
      </c>
      <c r="F13" s="42" t="s">
        <v>43</v>
      </c>
    </row>
    <row r="14" ht="13.5" thickTop="1"/>
    <row r="17" ht="13.5" thickBot="1"/>
    <row r="18" spans="2:5" ht="24" thickBot="1">
      <c r="B18" s="21">
        <f>IF(B7='p191'!D18,1," ")</f>
        <v>1</v>
      </c>
      <c r="C18" s="21">
        <f>IF(C7='p191'!D17,1," ")</f>
        <v>1</v>
      </c>
      <c r="D18" s="21">
        <f>IF(D7='p191'!D16,1," ")</f>
        <v>1</v>
      </c>
      <c r="E18" s="21">
        <f>IF(E7='p191'!D5,1," ")</f>
        <v>1</v>
      </c>
    </row>
    <row r="19" ht="24" thickBot="1">
      <c r="E19" s="21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1.1811023622047245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75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f>+'[2]mojtasesa1409'!$N$17</f>
        <v>16518</v>
      </c>
      <c r="E3" s="6" t="s">
        <v>2</v>
      </c>
    </row>
    <row r="4" spans="2:5" ht="24.75" customHeight="1">
      <c r="B4" s="4"/>
      <c r="C4" s="5" t="s">
        <v>16</v>
      </c>
      <c r="D4" s="30">
        <v>21</v>
      </c>
      <c r="E4" s="6" t="s">
        <v>3</v>
      </c>
    </row>
    <row r="5" spans="2:5" ht="24.75" customHeight="1">
      <c r="B5" s="12"/>
      <c r="C5" s="13" t="s">
        <v>17</v>
      </c>
      <c r="D5" s="29">
        <v>39487</v>
      </c>
      <c r="E5" s="14" t="s">
        <v>47</v>
      </c>
    </row>
    <row r="6" spans="2:5" ht="24.75" customHeight="1">
      <c r="B6" s="65" t="s">
        <v>76</v>
      </c>
      <c r="C6" s="66"/>
      <c r="D6" s="66"/>
      <c r="E6" s="67"/>
    </row>
    <row r="7" spans="2:5" ht="24.75" customHeight="1">
      <c r="B7" s="7"/>
      <c r="C7" s="5" t="s">
        <v>18</v>
      </c>
      <c r="D7" s="30">
        <v>1104.943</v>
      </c>
      <c r="E7" s="6" t="s">
        <v>4</v>
      </c>
    </row>
    <row r="8" spans="2:5" ht="24.75" customHeight="1">
      <c r="B8" s="7"/>
      <c r="C8" s="5" t="s">
        <v>18</v>
      </c>
      <c r="D8" s="30">
        <v>453.6859999999999</v>
      </c>
      <c r="E8" s="6" t="s">
        <v>5</v>
      </c>
    </row>
    <row r="9" spans="2:5" ht="24.75" customHeight="1">
      <c r="B9" s="4" t="s">
        <v>77</v>
      </c>
      <c r="C9" s="5" t="s">
        <v>19</v>
      </c>
      <c r="D9" s="31">
        <v>2178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11520</v>
      </c>
      <c r="E11" s="54" t="s">
        <v>59</v>
      </c>
    </row>
    <row r="12" spans="2:5" ht="24.75" customHeight="1">
      <c r="B12" s="7"/>
      <c r="C12" s="5" t="s">
        <v>44</v>
      </c>
      <c r="D12" s="28">
        <v>54</v>
      </c>
      <c r="E12" s="6" t="s">
        <v>50</v>
      </c>
    </row>
    <row r="13" spans="2:5" ht="24.75" customHeight="1">
      <c r="B13" s="7"/>
      <c r="C13" s="5" t="s">
        <v>44</v>
      </c>
      <c r="D13" s="28">
        <v>50</v>
      </c>
      <c r="E13" s="6" t="s">
        <v>51</v>
      </c>
    </row>
    <row r="14" spans="2:5" ht="24.75" customHeight="1">
      <c r="B14" s="7"/>
      <c r="C14" s="5" t="s">
        <v>21</v>
      </c>
      <c r="D14" s="28">
        <v>107</v>
      </c>
      <c r="E14" s="6" t="s">
        <v>8</v>
      </c>
    </row>
    <row r="15" spans="2:5" ht="24.75" customHeight="1">
      <c r="B15" s="7"/>
      <c r="C15" s="5" t="s">
        <v>17</v>
      </c>
      <c r="D15" s="31">
        <v>1234</v>
      </c>
      <c r="E15" s="6" t="s">
        <v>56</v>
      </c>
    </row>
    <row r="16" spans="2:5" ht="24.75" customHeight="1">
      <c r="B16" s="7"/>
      <c r="C16" s="5" t="s">
        <v>22</v>
      </c>
      <c r="D16" s="31">
        <v>210574946</v>
      </c>
      <c r="E16" s="8" t="s">
        <v>9</v>
      </c>
    </row>
    <row r="17" spans="2:5" ht="24.75" customHeight="1">
      <c r="B17" s="7"/>
      <c r="C17" s="5" t="s">
        <v>23</v>
      </c>
      <c r="D17" s="31">
        <v>64365625161</v>
      </c>
      <c r="E17" s="8" t="s">
        <v>9</v>
      </c>
    </row>
    <row r="18" spans="2:5" ht="24.75" customHeight="1">
      <c r="B18" s="7"/>
      <c r="C18" s="5" t="s">
        <v>23</v>
      </c>
      <c r="D18" s="31">
        <v>60587173287</v>
      </c>
      <c r="E18" s="6" t="s">
        <v>10</v>
      </c>
    </row>
    <row r="19" spans="2:5" ht="24.75" customHeight="1">
      <c r="B19" s="7"/>
      <c r="C19" s="5" t="s">
        <v>45</v>
      </c>
      <c r="D19" s="33">
        <v>0.941297053131251</v>
      </c>
      <c r="E19" s="6" t="s">
        <v>11</v>
      </c>
    </row>
    <row r="20" spans="2:5" ht="24.75" customHeight="1">
      <c r="B20" s="7"/>
      <c r="C20" s="5" t="s">
        <v>23</v>
      </c>
      <c r="D20" s="31">
        <v>15229311504</v>
      </c>
      <c r="E20" s="6" t="s">
        <v>12</v>
      </c>
    </row>
    <row r="21" spans="2:5" ht="24.75" customHeight="1" thickBot="1">
      <c r="B21" s="55" t="s">
        <v>78</v>
      </c>
      <c r="C21" s="10" t="s">
        <v>24</v>
      </c>
      <c r="D21" s="53">
        <v>16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20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  <col min="7" max="7" width="23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tr">
        <f>'p192'!B1</f>
        <v>تا پایان سال 92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v>0.9409276673544906</v>
      </c>
      <c r="B5" s="38">
        <v>51836030987</v>
      </c>
      <c r="C5" s="38">
        <v>55090346246</v>
      </c>
      <c r="D5" s="38">
        <v>180874839</v>
      </c>
      <c r="E5" s="38">
        <v>33209</v>
      </c>
      <c r="F5" s="39" t="s">
        <v>40</v>
      </c>
    </row>
    <row r="6" spans="1:6" ht="30" customHeight="1">
      <c r="A6" s="50">
        <v>0.9434910130678265</v>
      </c>
      <c r="B6" s="38">
        <v>8751142300</v>
      </c>
      <c r="C6" s="38">
        <v>9275278915</v>
      </c>
      <c r="D6" s="38">
        <v>29700107</v>
      </c>
      <c r="E6" s="38">
        <v>6278</v>
      </c>
      <c r="F6" s="40" t="s">
        <v>41</v>
      </c>
    </row>
    <row r="7" spans="1:6" ht="30" customHeight="1" thickBot="1">
      <c r="A7" s="51">
        <v>0.941297053131251</v>
      </c>
      <c r="B7" s="41">
        <v>60587173287</v>
      </c>
      <c r="C7" s="41">
        <v>64365625161</v>
      </c>
      <c r="D7" s="41">
        <v>210574946</v>
      </c>
      <c r="E7" s="41">
        <v>39487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52">
        <v>3211</v>
      </c>
      <c r="B11" s="38">
        <v>88</v>
      </c>
      <c r="C11" s="38">
        <v>1471</v>
      </c>
      <c r="D11" s="38">
        <v>1291</v>
      </c>
      <c r="E11" s="38">
        <v>27148</v>
      </c>
      <c r="F11" s="39" t="s">
        <v>40</v>
      </c>
    </row>
    <row r="12" spans="1:6" ht="30" customHeight="1">
      <c r="A12" s="52">
        <v>566</v>
      </c>
      <c r="B12" s="38">
        <v>36</v>
      </c>
      <c r="C12" s="38">
        <v>249</v>
      </c>
      <c r="D12" s="38">
        <v>233</v>
      </c>
      <c r="E12" s="38">
        <v>5194</v>
      </c>
      <c r="F12" s="40" t="s">
        <v>41</v>
      </c>
    </row>
    <row r="13" spans="1:6" ht="30" customHeight="1" thickBot="1">
      <c r="A13" s="49">
        <v>3777</v>
      </c>
      <c r="B13" s="41">
        <v>124</v>
      </c>
      <c r="C13" s="41">
        <v>1720</v>
      </c>
      <c r="D13" s="41">
        <v>1524</v>
      </c>
      <c r="E13" s="41">
        <v>32342</v>
      </c>
      <c r="F13" s="42" t="s">
        <v>43</v>
      </c>
    </row>
    <row r="14" ht="13.5" thickTop="1"/>
    <row r="17" ht="13.5" thickBot="1"/>
    <row r="18" spans="2:5" ht="24" thickBot="1">
      <c r="B18" s="21">
        <f>IF(B7='p192'!D18,1," ")</f>
        <v>1</v>
      </c>
      <c r="C18" s="21">
        <f>IF(C7='p192'!D17,1," ")</f>
        <v>1</v>
      </c>
      <c r="D18" s="21">
        <f>IF(D7='p192'!D16,1," ")</f>
        <v>1</v>
      </c>
      <c r="E18" s="21">
        <f>IF(E7='p192'!D5,1," ")</f>
        <v>1</v>
      </c>
    </row>
    <row r="19" ht="24" thickBot="1">
      <c r="E19" s="21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1.1811023622047245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79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f>+'[2]mojtasesa1409'!$N$17</f>
        <v>16518</v>
      </c>
      <c r="E3" s="6" t="s">
        <v>2</v>
      </c>
    </row>
    <row r="4" spans="2:5" ht="24.75" customHeight="1">
      <c r="B4" s="4"/>
      <c r="C4" s="5" t="s">
        <v>16</v>
      </c>
      <c r="D4" s="30">
        <f>+'[2]mojtasesa1409'!$L$17+'[2]mojtasesa1409'!$K$17</f>
        <v>504.468</v>
      </c>
      <c r="E4" s="6" t="s">
        <v>3</v>
      </c>
    </row>
    <row r="5" spans="2:5" ht="24.75" customHeight="1">
      <c r="B5" s="12"/>
      <c r="C5" s="13" t="s">
        <v>17</v>
      </c>
      <c r="D5" s="29" t="e">
        <f>+#REF!</f>
        <v>#REF!</v>
      </c>
      <c r="E5" s="14" t="s">
        <v>47</v>
      </c>
    </row>
    <row r="6" spans="2:5" ht="24.75" customHeight="1">
      <c r="B6" s="65" t="s">
        <v>80</v>
      </c>
      <c r="C6" s="66"/>
      <c r="D6" s="66"/>
      <c r="E6" s="67"/>
    </row>
    <row r="7" spans="2:5" ht="24.75" customHeight="1">
      <c r="B7" s="7"/>
      <c r="C7" s="5" t="s">
        <v>18</v>
      </c>
      <c r="D7" s="30">
        <f>+'[2]mojtasesa1409'!$J$17+'[2]mojtasesa1409'!$I$17+'[2]mojtasesa1409'!$H$17</f>
        <v>1.0039999999999996</v>
      </c>
      <c r="E7" s="6" t="s">
        <v>4</v>
      </c>
    </row>
    <row r="8" spans="2:5" ht="24.75" customHeight="1">
      <c r="B8" s="7"/>
      <c r="C8" s="5" t="s">
        <v>18</v>
      </c>
      <c r="D8" s="30">
        <f>+'[2]mojtasesa1409'!$G$17+'[2]mojtasesa1409'!$F$17+'[2]mojtasesa1409'!$E$17</f>
        <v>323.04799999999994</v>
      </c>
      <c r="E8" s="6" t="s">
        <v>5</v>
      </c>
    </row>
    <row r="9" spans="2:5" ht="24.75" customHeight="1">
      <c r="B9" s="4" t="s">
        <v>81</v>
      </c>
      <c r="C9" s="5" t="s">
        <v>19</v>
      </c>
      <c r="D9" s="31">
        <f>+'[2]mojtasesa1409'!$D$17+'[2]mojtasesa1409'!$B$17</f>
        <v>1041</v>
      </c>
      <c r="E9" s="6" t="s">
        <v>6</v>
      </c>
    </row>
    <row r="10" spans="2:5" ht="24.75" customHeight="1">
      <c r="B10" s="7"/>
      <c r="C10" s="5" t="s">
        <v>19</v>
      </c>
      <c r="D10" s="31">
        <f>+'[2]mojtasesa1409'!$B$16</f>
        <v>5</v>
      </c>
      <c r="E10" s="6" t="s">
        <v>58</v>
      </c>
    </row>
    <row r="11" spans="2:5" ht="24.75" customHeight="1">
      <c r="B11" s="7"/>
      <c r="C11" s="5" t="s">
        <v>20</v>
      </c>
      <c r="D11" s="31">
        <f>+'[2]mojtasesa1409'!$E$16</f>
        <v>27.54</v>
      </c>
      <c r="E11" s="54" t="s">
        <v>59</v>
      </c>
    </row>
    <row r="12" spans="2:5" ht="24.75" customHeight="1">
      <c r="B12" s="7"/>
      <c r="C12" s="5" t="s">
        <v>44</v>
      </c>
      <c r="D12" s="28">
        <v>56</v>
      </c>
      <c r="E12" s="6" t="s">
        <v>50</v>
      </c>
    </row>
    <row r="13" spans="2:5" ht="24.75" customHeight="1">
      <c r="B13" s="7"/>
      <c r="C13" s="5" t="s">
        <v>44</v>
      </c>
      <c r="D13" s="28">
        <v>49</v>
      </c>
      <c r="E13" s="6" t="s">
        <v>51</v>
      </c>
    </row>
    <row r="14" spans="2:5" ht="24.75" customHeight="1">
      <c r="B14" s="7"/>
      <c r="C14" s="5" t="s">
        <v>21</v>
      </c>
      <c r="D14" s="28">
        <f>103+4+1</f>
        <v>108</v>
      </c>
      <c r="E14" s="6" t="s">
        <v>8</v>
      </c>
    </row>
    <row r="15" spans="2:5" ht="24.75" customHeight="1">
      <c r="B15" s="7"/>
      <c r="C15" s="5" t="s">
        <v>17</v>
      </c>
      <c r="D15" s="31">
        <f>'[8]fvbo17'!$A$49</f>
        <v>0</v>
      </c>
      <c r="E15" s="6" t="s">
        <v>56</v>
      </c>
    </row>
    <row r="16" spans="2:5" ht="24.75" customHeight="1">
      <c r="B16" s="7"/>
      <c r="C16" s="5" t="s">
        <v>22</v>
      </c>
      <c r="D16" s="31">
        <f>+'[8]fvbn65'!$L$13</f>
        <v>4271329</v>
      </c>
      <c r="E16" s="8" t="s">
        <v>9</v>
      </c>
    </row>
    <row r="17" spans="2:5" ht="24.75" customHeight="1">
      <c r="B17" s="7"/>
      <c r="C17" s="5" t="s">
        <v>23</v>
      </c>
      <c r="D17" s="31">
        <f>+'[8]fvbn65'!$G$13</f>
        <v>0</v>
      </c>
      <c r="E17" s="8" t="s">
        <v>9</v>
      </c>
    </row>
    <row r="18" spans="2:5" ht="24.75" customHeight="1">
      <c r="B18" s="7"/>
      <c r="C18" s="5" t="s">
        <v>23</v>
      </c>
      <c r="D18" s="31">
        <f>+'[8]fvbn65'!$B$13</f>
        <v>0</v>
      </c>
      <c r="E18" s="6" t="s">
        <v>10</v>
      </c>
    </row>
    <row r="19" spans="2:5" ht="24.75" customHeight="1">
      <c r="B19" s="7"/>
      <c r="C19" s="5" t="s">
        <v>45</v>
      </c>
      <c r="D19" s="33" t="e">
        <f>D18/D17</f>
        <v>#DIV/0!</v>
      </c>
      <c r="E19" s="6" t="s">
        <v>11</v>
      </c>
    </row>
    <row r="20" spans="2:5" ht="24.75" customHeight="1">
      <c r="B20" s="7"/>
      <c r="C20" s="5" t="s">
        <v>23</v>
      </c>
      <c r="D20" s="31">
        <f>+'[8]fvbn65'!$D$13</f>
        <v>0</v>
      </c>
      <c r="E20" s="6" t="s">
        <v>12</v>
      </c>
    </row>
    <row r="21" spans="2:5" ht="24.75" customHeight="1" thickBot="1">
      <c r="B21" s="55" t="s">
        <v>82</v>
      </c>
      <c r="C21" s="10" t="s">
        <v>24</v>
      </c>
      <c r="D21" s="53">
        <v>11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  <col min="7" max="7" width="23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">
        <v>79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v>0.9783288334970773</v>
      </c>
      <c r="B5" s="38">
        <v>72733426330</v>
      </c>
      <c r="C5" s="38">
        <v>74344559661</v>
      </c>
      <c r="D5" s="38">
        <v>205007371</v>
      </c>
      <c r="E5" s="38">
        <v>34743</v>
      </c>
      <c r="F5" s="39" t="s">
        <v>40</v>
      </c>
    </row>
    <row r="6" spans="1:6" ht="30" customHeight="1">
      <c r="A6" s="50">
        <v>0.9728581919636492</v>
      </c>
      <c r="B6" s="38">
        <v>12987985000</v>
      </c>
      <c r="C6" s="38">
        <v>13350337292</v>
      </c>
      <c r="D6" s="38">
        <v>34678544</v>
      </c>
      <c r="E6" s="38">
        <v>6543</v>
      </c>
      <c r="F6" s="40" t="s">
        <v>41</v>
      </c>
    </row>
    <row r="7" spans="1:6" ht="30" customHeight="1" thickBot="1">
      <c r="A7" s="51">
        <v>0.9774960038546178</v>
      </c>
      <c r="B7" s="41">
        <v>85721411330</v>
      </c>
      <c r="C7" s="41">
        <v>87694896953</v>
      </c>
      <c r="D7" s="41">
        <v>239685915</v>
      </c>
      <c r="E7" s="41">
        <v>41286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52">
        <v>3465</v>
      </c>
      <c r="B11" s="38">
        <v>111</v>
      </c>
      <c r="C11" s="38">
        <v>1551</v>
      </c>
      <c r="D11" s="38">
        <v>1325</v>
      </c>
      <c r="E11" s="38">
        <v>28291</v>
      </c>
      <c r="F11" s="39" t="s">
        <v>40</v>
      </c>
    </row>
    <row r="12" spans="1:6" ht="30" customHeight="1">
      <c r="A12" s="52">
        <v>611</v>
      </c>
      <c r="B12" s="38">
        <v>44</v>
      </c>
      <c r="C12" s="38">
        <v>258</v>
      </c>
      <c r="D12" s="38">
        <v>238</v>
      </c>
      <c r="E12" s="38">
        <v>5392</v>
      </c>
      <c r="F12" s="40" t="s">
        <v>41</v>
      </c>
    </row>
    <row r="13" spans="1:6" ht="30" customHeight="1" thickBot="1">
      <c r="A13" s="49">
        <v>4076</v>
      </c>
      <c r="B13" s="41">
        <v>155</v>
      </c>
      <c r="C13" s="41">
        <v>1809</v>
      </c>
      <c r="D13" s="41">
        <v>1563</v>
      </c>
      <c r="E13" s="41">
        <v>33683</v>
      </c>
      <c r="F13" s="42" t="s">
        <v>43</v>
      </c>
    </row>
    <row r="14" ht="13.5" thickTop="1"/>
    <row r="17" ht="13.5" thickBot="1"/>
    <row r="18" spans="2:5" ht="24" thickBot="1">
      <c r="B18" s="21">
        <v>1</v>
      </c>
      <c r="C18" s="21">
        <v>1</v>
      </c>
      <c r="D18" s="21">
        <v>1</v>
      </c>
      <c r="E18" s="21">
        <v>1</v>
      </c>
    </row>
    <row r="19" ht="24" thickBot="1">
      <c r="E19" s="21"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1.1811023622047245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83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v>3559</v>
      </c>
      <c r="E3" s="6" t="s">
        <v>2</v>
      </c>
    </row>
    <row r="4" spans="2:5" ht="24.75" customHeight="1">
      <c r="B4" s="4"/>
      <c r="C4" s="5" t="s">
        <v>16</v>
      </c>
      <c r="D4" s="30">
        <v>24</v>
      </c>
      <c r="E4" s="6" t="s">
        <v>3</v>
      </c>
    </row>
    <row r="5" spans="2:5" ht="24.75" customHeight="1">
      <c r="B5" s="12"/>
      <c r="C5" s="13" t="s">
        <v>17</v>
      </c>
      <c r="D5" s="29">
        <v>42534</v>
      </c>
      <c r="E5" s="14" t="s">
        <v>47</v>
      </c>
    </row>
    <row r="6" spans="2:5" ht="24.75" customHeight="1">
      <c r="B6" s="65" t="s">
        <v>85</v>
      </c>
      <c r="C6" s="66"/>
      <c r="D6" s="66"/>
      <c r="E6" s="67"/>
    </row>
    <row r="7" spans="2:5" ht="24.75" customHeight="1">
      <c r="B7" s="7"/>
      <c r="C7" s="5" t="s">
        <v>18</v>
      </c>
      <c r="D7" s="30">
        <v>1156.647</v>
      </c>
      <c r="E7" s="6" t="s">
        <v>4</v>
      </c>
    </row>
    <row r="8" spans="2:5" ht="24.75" customHeight="1">
      <c r="B8" s="7"/>
      <c r="C8" s="5" t="s">
        <v>18</v>
      </c>
      <c r="D8" s="30">
        <v>492.8519999999999</v>
      </c>
      <c r="E8" s="6" t="s">
        <v>5</v>
      </c>
    </row>
    <row r="9" spans="2:5" ht="24.75" customHeight="1">
      <c r="B9" s="4" t="s">
        <v>84</v>
      </c>
      <c r="C9" s="5" t="s">
        <v>19</v>
      </c>
      <c r="D9" s="31">
        <v>2377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12840</v>
      </c>
      <c r="E11" s="54" t="s">
        <v>59</v>
      </c>
    </row>
    <row r="12" spans="2:5" ht="24.75" customHeight="1">
      <c r="B12" s="7"/>
      <c r="C12" s="5" t="s">
        <v>44</v>
      </c>
      <c r="D12" s="28">
        <v>54</v>
      </c>
      <c r="E12" s="6" t="s">
        <v>50</v>
      </c>
    </row>
    <row r="13" spans="2:5" ht="24.75" customHeight="1">
      <c r="B13" s="7"/>
      <c r="C13" s="5" t="s">
        <v>44</v>
      </c>
      <c r="D13" s="28">
        <v>45</v>
      </c>
      <c r="E13" s="6" t="s">
        <v>51</v>
      </c>
    </row>
    <row r="14" spans="2:5" ht="24.75" customHeight="1">
      <c r="B14" s="7"/>
      <c r="C14" s="5" t="s">
        <v>21</v>
      </c>
      <c r="D14" s="28">
        <v>108</v>
      </c>
      <c r="E14" s="6" t="s">
        <v>8</v>
      </c>
    </row>
    <row r="15" spans="2:5" ht="24.75" customHeight="1">
      <c r="B15" s="7"/>
      <c r="C15" s="5" t="s">
        <v>17</v>
      </c>
      <c r="D15" s="31">
        <v>1480</v>
      </c>
      <c r="E15" s="6" t="s">
        <v>56</v>
      </c>
    </row>
    <row r="16" spans="2:5" ht="24.75" customHeight="1">
      <c r="B16" s="7"/>
      <c r="C16" s="5" t="s">
        <v>22</v>
      </c>
      <c r="D16" s="31">
        <v>237400405</v>
      </c>
      <c r="E16" s="8" t="s">
        <v>9</v>
      </c>
    </row>
    <row r="17" spans="2:5" ht="24.75" customHeight="1">
      <c r="B17" s="7"/>
      <c r="C17" s="5" t="s">
        <v>23</v>
      </c>
      <c r="D17" s="31">
        <v>115080778935</v>
      </c>
      <c r="E17" s="8" t="s">
        <v>9</v>
      </c>
    </row>
    <row r="18" spans="2:5" ht="24.75" customHeight="1">
      <c r="B18" s="7"/>
      <c r="C18" s="5" t="s">
        <v>23</v>
      </c>
      <c r="D18" s="31">
        <v>107647783622</v>
      </c>
      <c r="E18" s="6" t="s">
        <v>10</v>
      </c>
    </row>
    <row r="19" spans="2:5" ht="24.75" customHeight="1">
      <c r="B19" s="7"/>
      <c r="C19" s="5" t="s">
        <v>45</v>
      </c>
      <c r="D19" s="33">
        <v>0.9354106273715934</v>
      </c>
      <c r="E19" s="6" t="s">
        <v>11</v>
      </c>
    </row>
    <row r="20" spans="2:5" ht="24.75" customHeight="1">
      <c r="B20" s="7"/>
      <c r="C20" s="5" t="s">
        <v>23</v>
      </c>
      <c r="D20" s="31">
        <v>24636080055</v>
      </c>
      <c r="E20" s="6" t="s">
        <v>12</v>
      </c>
    </row>
    <row r="21" spans="2:5" ht="24.75" customHeight="1" thickBot="1">
      <c r="B21" s="55" t="s">
        <v>82</v>
      </c>
      <c r="C21" s="10" t="s">
        <v>24</v>
      </c>
      <c r="D21" s="53">
        <v>11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  <col min="7" max="7" width="23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tr">
        <f>'p194'!B1</f>
        <v>تا پایان سال 1394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v>0.932243800389491</v>
      </c>
      <c r="B5" s="38">
        <v>91373501363</v>
      </c>
      <c r="C5" s="38">
        <v>98014598032</v>
      </c>
      <c r="D5" s="38">
        <v>200573819</v>
      </c>
      <c r="E5" s="38">
        <v>35801</v>
      </c>
      <c r="F5" s="39" t="s">
        <v>40</v>
      </c>
    </row>
    <row r="6" spans="1:6" ht="30" customHeight="1">
      <c r="A6" s="50">
        <v>0.9535983681117083</v>
      </c>
      <c r="B6" s="38">
        <v>16274282259</v>
      </c>
      <c r="C6" s="38">
        <v>17066180903</v>
      </c>
      <c r="D6" s="38">
        <v>36826586</v>
      </c>
      <c r="E6" s="38">
        <v>6733</v>
      </c>
      <c r="F6" s="40" t="s">
        <v>41</v>
      </c>
    </row>
    <row r="7" spans="1:6" ht="30" customHeight="1" thickBot="1">
      <c r="A7" s="51">
        <f>B7/C7</f>
        <v>0.9354106273715934</v>
      </c>
      <c r="B7" s="41">
        <f>SUM(B5:B6)</f>
        <v>107647783622</v>
      </c>
      <c r="C7" s="41">
        <f>SUM(C5:C6)</f>
        <v>115080778935</v>
      </c>
      <c r="D7" s="41">
        <f>SUM(D5:D6)</f>
        <v>237400405</v>
      </c>
      <c r="E7" s="41">
        <f>SUM(E5:E6)</f>
        <v>42534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52">
        <v>3569</v>
      </c>
      <c r="B11" s="38">
        <v>155</v>
      </c>
      <c r="C11" s="38">
        <v>1604</v>
      </c>
      <c r="D11" s="38">
        <v>1352</v>
      </c>
      <c r="E11" s="38">
        <v>29121</v>
      </c>
      <c r="F11" s="39" t="s">
        <v>40</v>
      </c>
    </row>
    <row r="12" spans="1:6" ht="30" customHeight="1">
      <c r="A12" s="52">
        <v>622</v>
      </c>
      <c r="B12" s="38">
        <v>58</v>
      </c>
      <c r="C12" s="38">
        <v>265</v>
      </c>
      <c r="D12" s="38">
        <v>240</v>
      </c>
      <c r="E12" s="38">
        <v>5548</v>
      </c>
      <c r="F12" s="40" t="s">
        <v>41</v>
      </c>
    </row>
    <row r="13" spans="1:6" ht="30" customHeight="1" thickBot="1">
      <c r="A13" s="49">
        <f>SUM(A11:A12)</f>
        <v>4191</v>
      </c>
      <c r="B13" s="41">
        <f>SUM(B11:B12)</f>
        <v>213</v>
      </c>
      <c r="C13" s="41">
        <f>SUM(C11:C12)</f>
        <v>1869</v>
      </c>
      <c r="D13" s="41">
        <f>SUM(D11:D12)</f>
        <v>1592</v>
      </c>
      <c r="E13" s="41">
        <f>SUM(E11:E12)</f>
        <v>34669</v>
      </c>
      <c r="F13" s="42" t="s">
        <v>43</v>
      </c>
    </row>
    <row r="14" ht="13.5" thickTop="1"/>
    <row r="17" ht="13.5" thickBot="1"/>
    <row r="18" spans="2:5" ht="24" thickBot="1">
      <c r="B18" s="21">
        <f>IF(B7='p194'!D18,1," ")</f>
        <v>1</v>
      </c>
      <c r="C18" s="21">
        <f>IF(C7='p194'!D17,1," ")</f>
        <v>1</v>
      </c>
      <c r="D18" s="21">
        <f>IF(D7='p194'!D16,1," ")</f>
        <v>1</v>
      </c>
      <c r="E18" s="21">
        <f>IF(E7='p194'!D5,1," ")</f>
        <v>1</v>
      </c>
    </row>
    <row r="19" ht="24" thickBot="1">
      <c r="E19" s="21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89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v>3559</v>
      </c>
      <c r="E3" s="6" t="s">
        <v>2</v>
      </c>
    </row>
    <row r="4" spans="2:5" ht="24.75" customHeight="1">
      <c r="B4" s="4"/>
      <c r="C4" s="5" t="s">
        <v>16</v>
      </c>
      <c r="D4" s="30">
        <v>24</v>
      </c>
      <c r="E4" s="6" t="s">
        <v>3</v>
      </c>
    </row>
    <row r="5" spans="2:5" ht="24.75" customHeight="1">
      <c r="B5" s="12"/>
      <c r="C5" s="13" t="s">
        <v>17</v>
      </c>
      <c r="D5" s="29">
        <v>43850</v>
      </c>
      <c r="E5" s="14" t="s">
        <v>47</v>
      </c>
    </row>
    <row r="6" spans="2:5" ht="24.75" customHeight="1">
      <c r="B6" s="65" t="s">
        <v>87</v>
      </c>
      <c r="C6" s="66"/>
      <c r="D6" s="66"/>
      <c r="E6" s="67"/>
    </row>
    <row r="7" spans="2:5" ht="24.75" customHeight="1">
      <c r="B7" s="7"/>
      <c r="C7" s="5" t="s">
        <v>18</v>
      </c>
      <c r="D7" s="30">
        <v>1181.421</v>
      </c>
      <c r="E7" s="6" t="s">
        <v>4</v>
      </c>
    </row>
    <row r="8" spans="2:5" ht="24.75" customHeight="1">
      <c r="B8" s="7"/>
      <c r="C8" s="5" t="s">
        <v>18</v>
      </c>
      <c r="D8" s="30">
        <v>500.3889999999999</v>
      </c>
      <c r="E8" s="6" t="s">
        <v>5</v>
      </c>
    </row>
    <row r="9" spans="2:5" ht="24.75" customHeight="1">
      <c r="B9" s="4" t="s">
        <v>88</v>
      </c>
      <c r="C9" s="5" t="s">
        <v>19</v>
      </c>
      <c r="D9" s="31">
        <v>2454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13428</v>
      </c>
      <c r="E11" s="54" t="s">
        <v>59</v>
      </c>
    </row>
    <row r="12" spans="2:5" ht="24.75" customHeight="1">
      <c r="B12" s="7"/>
      <c r="C12" s="5" t="s">
        <v>44</v>
      </c>
      <c r="D12" s="28">
        <v>55</v>
      </c>
      <c r="E12" s="6" t="s">
        <v>50</v>
      </c>
    </row>
    <row r="13" spans="2:5" ht="24.75" customHeight="1">
      <c r="B13" s="7"/>
      <c r="C13" s="5" t="s">
        <v>44</v>
      </c>
      <c r="D13" s="28">
        <v>47</v>
      </c>
      <c r="E13" s="6" t="s">
        <v>51</v>
      </c>
    </row>
    <row r="14" spans="2:5" ht="24.75" customHeight="1">
      <c r="B14" s="7"/>
      <c r="C14" s="5" t="s">
        <v>21</v>
      </c>
      <c r="D14" s="28">
        <v>111</v>
      </c>
      <c r="E14" s="6" t="s">
        <v>8</v>
      </c>
    </row>
    <row r="15" spans="2:5" ht="24.75" customHeight="1">
      <c r="B15" s="7"/>
      <c r="C15" s="5" t="s">
        <v>17</v>
      </c>
      <c r="D15" s="31">
        <v>1727</v>
      </c>
      <c r="E15" s="6" t="s">
        <v>56</v>
      </c>
    </row>
    <row r="16" spans="2:5" ht="24.75" customHeight="1">
      <c r="B16" s="7"/>
      <c r="C16" s="5" t="s">
        <v>22</v>
      </c>
      <c r="D16" s="31">
        <v>257773470</v>
      </c>
      <c r="E16" s="8" t="s">
        <v>9</v>
      </c>
    </row>
    <row r="17" spans="2:5" ht="24.75" customHeight="1">
      <c r="B17" s="7"/>
      <c r="C17" s="5" t="s">
        <v>23</v>
      </c>
      <c r="D17" s="31">
        <v>127516076583</v>
      </c>
      <c r="E17" s="8" t="s">
        <v>9</v>
      </c>
    </row>
    <row r="18" spans="2:5" ht="24.75" customHeight="1">
      <c r="B18" s="7"/>
      <c r="C18" s="5" t="s">
        <v>23</v>
      </c>
      <c r="D18" s="31">
        <v>122734606000</v>
      </c>
      <c r="E18" s="6" t="s">
        <v>10</v>
      </c>
    </row>
    <row r="19" spans="2:5" ht="24.75" customHeight="1">
      <c r="B19" s="7"/>
      <c r="C19" s="5" t="s">
        <v>45</v>
      </c>
      <c r="D19" s="33">
        <v>0.9625029979660036</v>
      </c>
      <c r="E19" s="6" t="s">
        <v>11</v>
      </c>
    </row>
    <row r="20" spans="2:5" ht="24.75" customHeight="1">
      <c r="B20" s="7"/>
      <c r="C20" s="5" t="s">
        <v>23</v>
      </c>
      <c r="D20" s="31">
        <v>29417550638</v>
      </c>
      <c r="E20" s="6" t="s">
        <v>12</v>
      </c>
    </row>
    <row r="21" spans="2:5" ht="24.75" customHeight="1" thickBot="1">
      <c r="B21" s="55" t="s">
        <v>86</v>
      </c>
      <c r="C21" s="10" t="s">
        <v>24</v>
      </c>
      <c r="D21" s="53">
        <v>11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F11" sqref="A11:F13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  <col min="7" max="7" width="23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tr">
        <f>'p195'!B1</f>
        <v>تا پایان سال 1395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v>0.9665139025183425</v>
      </c>
      <c r="B5" s="38">
        <v>104365577000</v>
      </c>
      <c r="C5" s="38">
        <v>107981454512</v>
      </c>
      <c r="D5" s="38">
        <v>212882382</v>
      </c>
      <c r="E5" s="38">
        <v>36912</v>
      </c>
      <c r="F5" s="39" t="s">
        <v>40</v>
      </c>
    </row>
    <row r="6" spans="1:6" ht="30" customHeight="1">
      <c r="A6" s="50">
        <v>0.9403319364580708</v>
      </c>
      <c r="B6" s="38">
        <v>18369029000</v>
      </c>
      <c r="C6" s="38">
        <v>19534622071</v>
      </c>
      <c r="D6" s="38">
        <v>44891088</v>
      </c>
      <c r="E6" s="38">
        <v>6938</v>
      </c>
      <c r="F6" s="40" t="s">
        <v>41</v>
      </c>
    </row>
    <row r="7" spans="1:6" ht="30" customHeight="1" thickBot="1">
      <c r="A7" s="51">
        <v>0.9625029979660036</v>
      </c>
      <c r="B7" s="41">
        <v>122734606000</v>
      </c>
      <c r="C7" s="41">
        <v>127516076583</v>
      </c>
      <c r="D7" s="41">
        <v>257773470</v>
      </c>
      <c r="E7" s="41">
        <v>43850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52">
        <v>3779</v>
      </c>
      <c r="B11" s="38">
        <v>156</v>
      </c>
      <c r="C11" s="38">
        <v>1639</v>
      </c>
      <c r="D11" s="38">
        <v>1409</v>
      </c>
      <c r="E11" s="38">
        <v>29929</v>
      </c>
      <c r="F11" s="39" t="s">
        <v>40</v>
      </c>
    </row>
    <row r="12" spans="1:6" ht="30" customHeight="1">
      <c r="A12" s="52">
        <v>674</v>
      </c>
      <c r="B12" s="38">
        <v>64</v>
      </c>
      <c r="C12" s="38">
        <v>275</v>
      </c>
      <c r="D12" s="38">
        <v>243</v>
      </c>
      <c r="E12" s="38">
        <v>5682</v>
      </c>
      <c r="F12" s="40" t="s">
        <v>41</v>
      </c>
    </row>
    <row r="13" spans="1:6" ht="30" customHeight="1" thickBot="1">
      <c r="A13" s="49">
        <v>4453</v>
      </c>
      <c r="B13" s="41">
        <v>220</v>
      </c>
      <c r="C13" s="41">
        <v>1914</v>
      </c>
      <c r="D13" s="41">
        <v>1652</v>
      </c>
      <c r="E13" s="41">
        <v>35611</v>
      </c>
      <c r="F13" s="42" t="s">
        <v>43</v>
      </c>
    </row>
    <row r="14" ht="13.5" thickTop="1"/>
    <row r="17" ht="13.5" thickBot="1"/>
    <row r="18" spans="2:5" ht="24" thickBot="1">
      <c r="B18" s="21">
        <f>IF(B7='p195'!D18,1," ")</f>
        <v>1</v>
      </c>
      <c r="C18" s="21">
        <f>IF(C7='p195'!D17,1," ")</f>
        <v>1</v>
      </c>
      <c r="D18" s="21">
        <f>IF(D7='p195'!D16,1," ")</f>
        <v>1</v>
      </c>
      <c r="E18" s="21">
        <f>IF(E7='p195'!D5,1," ")</f>
        <v>1</v>
      </c>
    </row>
    <row r="19" ht="24" thickBot="1">
      <c r="E19" s="21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6" sqref="B6:E6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5" t="s">
        <v>53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28">
        <v>1771</v>
      </c>
      <c r="E3" s="6" t="s">
        <v>2</v>
      </c>
    </row>
    <row r="4" spans="2:5" ht="24.75" customHeight="1">
      <c r="B4" s="4"/>
      <c r="C4" s="5" t="s">
        <v>16</v>
      </c>
      <c r="D4" s="28">
        <v>21</v>
      </c>
      <c r="E4" s="6" t="s">
        <v>3</v>
      </c>
    </row>
    <row r="5" spans="2:5" ht="24.75" customHeight="1">
      <c r="B5" s="12"/>
      <c r="C5" s="13" t="s">
        <v>17</v>
      </c>
      <c r="D5" s="29">
        <v>29270</v>
      </c>
      <c r="E5" s="14" t="s">
        <v>47</v>
      </c>
    </row>
    <row r="6" spans="2:5" ht="24.75" customHeight="1">
      <c r="B6" s="65" t="s">
        <v>54</v>
      </c>
      <c r="C6" s="66"/>
      <c r="D6" s="66"/>
      <c r="E6" s="67"/>
    </row>
    <row r="7" spans="2:5" ht="24.75" customHeight="1">
      <c r="B7" s="7"/>
      <c r="C7" s="5" t="s">
        <v>18</v>
      </c>
      <c r="D7" s="34">
        <f>897.273+3.14</f>
        <v>900.413</v>
      </c>
      <c r="E7" s="6" t="s">
        <v>4</v>
      </c>
    </row>
    <row r="8" spans="2:5" ht="24.75" customHeight="1">
      <c r="B8" s="7"/>
      <c r="C8" s="5" t="s">
        <v>18</v>
      </c>
      <c r="D8" s="28">
        <f>546.388+30.791</f>
        <v>577.1790000000001</v>
      </c>
      <c r="E8" s="6" t="s">
        <v>5</v>
      </c>
    </row>
    <row r="9" spans="2:5" ht="24.75" customHeight="1">
      <c r="B9" s="4" t="s">
        <v>55</v>
      </c>
      <c r="C9" s="5" t="s">
        <v>19</v>
      </c>
      <c r="D9" s="31">
        <f>1550+3</f>
        <v>1553</v>
      </c>
      <c r="E9" s="6" t="s">
        <v>6</v>
      </c>
    </row>
    <row r="10" spans="2:5" ht="24.75" customHeight="1">
      <c r="B10" s="7"/>
      <c r="C10" s="5" t="s">
        <v>19</v>
      </c>
      <c r="D10" s="31">
        <f>2403+2480</f>
        <v>4883</v>
      </c>
      <c r="E10" s="6" t="s">
        <v>7</v>
      </c>
    </row>
    <row r="11" spans="2:5" ht="24.75" customHeight="1">
      <c r="B11" s="7"/>
      <c r="C11" s="5" t="s">
        <v>20</v>
      </c>
      <c r="D11" s="31">
        <v>1675</v>
      </c>
      <c r="E11" s="6" t="s">
        <v>52</v>
      </c>
    </row>
    <row r="12" spans="2:5" ht="24.75" customHeight="1">
      <c r="B12" s="7"/>
      <c r="C12" s="5" t="s">
        <v>44</v>
      </c>
      <c r="D12" s="28">
        <v>68.6</v>
      </c>
      <c r="E12" s="6" t="s">
        <v>50</v>
      </c>
    </row>
    <row r="13" spans="2:5" ht="24.75" customHeight="1">
      <c r="B13" s="7"/>
      <c r="C13" s="5" t="s">
        <v>44</v>
      </c>
      <c r="D13" s="28">
        <v>68.6</v>
      </c>
      <c r="E13" s="6" t="s">
        <v>51</v>
      </c>
    </row>
    <row r="14" spans="2:5" ht="24.75" customHeight="1">
      <c r="B14" s="7"/>
      <c r="C14" s="5" t="s">
        <v>21</v>
      </c>
      <c r="D14" s="28">
        <f>172-50</f>
        <v>122</v>
      </c>
      <c r="E14" s="6" t="s">
        <v>8</v>
      </c>
    </row>
    <row r="15" spans="2:5" ht="24.75" customHeight="1">
      <c r="B15" s="7"/>
      <c r="C15" s="5" t="s">
        <v>17</v>
      </c>
      <c r="D15" s="31">
        <v>1797</v>
      </c>
      <c r="E15" s="6" t="s">
        <v>56</v>
      </c>
    </row>
    <row r="16" spans="2:5" ht="24.75" customHeight="1">
      <c r="B16" s="7"/>
      <c r="C16" s="5" t="s">
        <v>22</v>
      </c>
      <c r="D16" s="32">
        <v>180432588</v>
      </c>
      <c r="E16" s="8" t="s">
        <v>9</v>
      </c>
    </row>
    <row r="17" spans="2:5" ht="24.75" customHeight="1">
      <c r="B17" s="7"/>
      <c r="C17" s="5" t="s">
        <v>23</v>
      </c>
      <c r="D17" s="32">
        <v>15942737163</v>
      </c>
      <c r="E17" s="8" t="s">
        <v>9</v>
      </c>
    </row>
    <row r="18" spans="2:5" ht="24.75" customHeight="1">
      <c r="B18" s="7"/>
      <c r="C18" s="5" t="s">
        <v>23</v>
      </c>
      <c r="D18" s="32">
        <v>14600654143</v>
      </c>
      <c r="E18" s="6" t="s">
        <v>10</v>
      </c>
    </row>
    <row r="19" spans="2:5" ht="24.75" customHeight="1">
      <c r="B19" s="7"/>
      <c r="C19" s="5" t="s">
        <v>45</v>
      </c>
      <c r="D19" s="33">
        <f>D18/D17</f>
        <v>0.9158185318945912</v>
      </c>
      <c r="E19" s="6" t="s">
        <v>11</v>
      </c>
    </row>
    <row r="20" spans="2:5" ht="24.75" customHeight="1">
      <c r="B20" s="7"/>
      <c r="C20" s="5" t="s">
        <v>23</v>
      </c>
      <c r="D20" s="32">
        <v>3598483377</v>
      </c>
      <c r="E20" s="6" t="s">
        <v>12</v>
      </c>
    </row>
    <row r="21" spans="2:5" ht="24.75" customHeight="1" thickBot="1">
      <c r="B21" s="9" t="s">
        <v>57</v>
      </c>
      <c r="C21" s="10" t="s">
        <v>24</v>
      </c>
      <c r="D21" s="53">
        <v>27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5118110236220472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421875" style="0" customWidth="1"/>
    <col min="2" max="2" width="37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91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v>3559</v>
      </c>
      <c r="E3" s="6" t="s">
        <v>2</v>
      </c>
    </row>
    <row r="4" spans="2:5" ht="24.75" customHeight="1">
      <c r="B4" s="4"/>
      <c r="C4" s="5" t="s">
        <v>16</v>
      </c>
      <c r="D4" s="30">
        <v>24</v>
      </c>
      <c r="E4" s="6" t="s">
        <v>3</v>
      </c>
    </row>
    <row r="5" spans="2:5" ht="24.75" customHeight="1">
      <c r="B5" s="12"/>
      <c r="C5" s="13" t="s">
        <v>17</v>
      </c>
      <c r="D5" s="29">
        <v>45534</v>
      </c>
      <c r="E5" s="14" t="s">
        <v>47</v>
      </c>
    </row>
    <row r="6" spans="2:5" ht="24.75" customHeight="1">
      <c r="B6" s="65" t="s">
        <v>92</v>
      </c>
      <c r="C6" s="66"/>
      <c r="D6" s="66"/>
      <c r="E6" s="67"/>
    </row>
    <row r="7" spans="2:5" ht="24.75" customHeight="1">
      <c r="B7" s="7"/>
      <c r="C7" s="5" t="s">
        <v>18</v>
      </c>
      <c r="D7" s="30">
        <v>1216.402</v>
      </c>
      <c r="E7" s="6" t="s">
        <v>4</v>
      </c>
    </row>
    <row r="8" spans="2:5" ht="24.75" customHeight="1">
      <c r="B8" s="7"/>
      <c r="C8" s="5" t="s">
        <v>18</v>
      </c>
      <c r="D8" s="30">
        <v>505.8789999999999</v>
      </c>
      <c r="E8" s="6" t="s">
        <v>5</v>
      </c>
    </row>
    <row r="9" spans="2:5" ht="24.75" customHeight="1">
      <c r="B9" s="4" t="s">
        <v>93</v>
      </c>
      <c r="C9" s="5" t="s">
        <v>19</v>
      </c>
      <c r="D9" s="31">
        <v>2559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14162</v>
      </c>
      <c r="E11" s="54" t="s">
        <v>59</v>
      </c>
    </row>
    <row r="12" spans="2:5" ht="24.75" customHeight="1">
      <c r="B12" s="7"/>
      <c r="C12" s="5" t="s">
        <v>44</v>
      </c>
      <c r="D12" s="28">
        <v>63</v>
      </c>
      <c r="E12" s="6" t="s">
        <v>50</v>
      </c>
    </row>
    <row r="13" spans="2:5" ht="24.75" customHeight="1">
      <c r="B13" s="7"/>
      <c r="C13" s="5" t="s">
        <v>44</v>
      </c>
      <c r="D13" s="28">
        <v>54</v>
      </c>
      <c r="E13" s="6" t="s">
        <v>51</v>
      </c>
    </row>
    <row r="14" spans="2:5" ht="24.75" customHeight="1">
      <c r="B14" s="7"/>
      <c r="C14" s="5" t="s">
        <v>21</v>
      </c>
      <c r="D14" s="28">
        <v>109</v>
      </c>
      <c r="E14" s="6" t="s">
        <v>8</v>
      </c>
    </row>
    <row r="15" spans="2:5" ht="24.75" customHeight="1">
      <c r="B15" s="7"/>
      <c r="C15" s="5" t="s">
        <v>17</v>
      </c>
      <c r="D15" s="31">
        <v>1908</v>
      </c>
      <c r="E15" s="6" t="s">
        <v>56</v>
      </c>
    </row>
    <row r="16" spans="2:5" ht="24.75" customHeight="1">
      <c r="B16" s="7"/>
      <c r="C16" s="5" t="s">
        <v>22</v>
      </c>
      <c r="D16" s="31">
        <v>285708852</v>
      </c>
      <c r="E16" s="8" t="s">
        <v>9</v>
      </c>
    </row>
    <row r="17" spans="2:5" ht="24.75" customHeight="1">
      <c r="B17" s="7"/>
      <c r="C17" s="5" t="s">
        <v>23</v>
      </c>
      <c r="D17" s="31">
        <v>152587711777</v>
      </c>
      <c r="E17" s="8" t="s">
        <v>9</v>
      </c>
    </row>
    <row r="18" spans="2:5" ht="24.75" customHeight="1">
      <c r="B18" s="7"/>
      <c r="C18" s="5" t="s">
        <v>23</v>
      </c>
      <c r="D18" s="31">
        <v>150080286883</v>
      </c>
      <c r="E18" s="6" t="s">
        <v>10</v>
      </c>
    </row>
    <row r="19" spans="2:5" ht="24.75" customHeight="1">
      <c r="B19" s="7"/>
      <c r="C19" s="5" t="s">
        <v>45</v>
      </c>
      <c r="D19" s="33">
        <v>0.9835673209539672</v>
      </c>
      <c r="E19" s="6" t="s">
        <v>11</v>
      </c>
    </row>
    <row r="20" spans="2:5" ht="24.75" customHeight="1">
      <c r="B20" s="7"/>
      <c r="C20" s="5" t="s">
        <v>23</v>
      </c>
      <c r="D20" s="31">
        <v>31924975532</v>
      </c>
      <c r="E20" s="6" t="s">
        <v>12</v>
      </c>
    </row>
    <row r="21" spans="2:5" ht="24.75" customHeight="1" thickBot="1">
      <c r="B21" s="63" t="s">
        <v>94</v>
      </c>
      <c r="C21" s="10" t="s">
        <v>24</v>
      </c>
      <c r="D21" s="64">
        <v>10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2.8515625" style="0" bestFit="1" customWidth="1"/>
    <col min="2" max="2" width="17.4218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20.28125" style="0" customWidth="1"/>
    <col min="7" max="7" width="17.57421875" style="0" customWidth="1"/>
    <col min="8" max="8" width="23.00390625" style="0" customWidth="1"/>
  </cols>
  <sheetData>
    <row r="1" spans="2:7" ht="28.5" customHeight="1">
      <c r="B1" s="70" t="s">
        <v>46</v>
      </c>
      <c r="C1" s="70"/>
      <c r="D1" s="70"/>
      <c r="E1" s="70"/>
      <c r="F1" s="70"/>
      <c r="G1" s="70"/>
    </row>
    <row r="2" spans="2:7" ht="30" customHeight="1" thickBot="1">
      <c r="B2" s="69" t="s">
        <v>91</v>
      </c>
      <c r="C2" s="69"/>
      <c r="D2" s="69"/>
      <c r="E2" s="69"/>
      <c r="F2" s="69"/>
      <c r="G2" s="69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0" customHeight="1">
      <c r="B5" s="50">
        <v>0.9761760164339086</v>
      </c>
      <c r="C5" s="38">
        <v>125415400839</v>
      </c>
      <c r="D5" s="38">
        <v>128476216100</v>
      </c>
      <c r="E5" s="38">
        <v>235748443</v>
      </c>
      <c r="F5" s="38">
        <v>35382</v>
      </c>
      <c r="G5" s="39" t="s">
        <v>40</v>
      </c>
    </row>
    <row r="6" spans="2:7" ht="30" customHeight="1">
      <c r="B6" s="50">
        <v>1.0229513081400372</v>
      </c>
      <c r="C6" s="38">
        <v>24664886044</v>
      </c>
      <c r="D6" s="38">
        <v>24111495677</v>
      </c>
      <c r="E6" s="38">
        <v>49960409</v>
      </c>
      <c r="F6" s="38">
        <v>10152</v>
      </c>
      <c r="G6" s="40" t="s">
        <v>41</v>
      </c>
    </row>
    <row r="7" spans="2:7" ht="30" customHeight="1" thickBot="1">
      <c r="B7" s="51">
        <v>0.9835673209539672</v>
      </c>
      <c r="C7" s="41">
        <v>150080286883</v>
      </c>
      <c r="D7" s="41">
        <v>152587711777</v>
      </c>
      <c r="E7" s="41">
        <v>285708852</v>
      </c>
      <c r="F7" s="41">
        <v>45534</v>
      </c>
      <c r="G7" s="42" t="s">
        <v>43</v>
      </c>
    </row>
    <row r="8" spans="2:7" ht="69" customHeight="1" thickBot="1" thickTop="1">
      <c r="B8" s="68" t="s">
        <v>48</v>
      </c>
      <c r="C8" s="68"/>
      <c r="D8" s="68"/>
      <c r="E8" s="68"/>
      <c r="F8" s="68"/>
      <c r="G8" s="68"/>
    </row>
    <row r="9" spans="1:7" ht="27.75" thickTop="1">
      <c r="A9" s="43" t="s">
        <v>90</v>
      </c>
      <c r="B9" s="59" t="s">
        <v>35</v>
      </c>
      <c r="C9" s="44" t="s">
        <v>36</v>
      </c>
      <c r="D9" s="44" t="s">
        <v>37</v>
      </c>
      <c r="E9" s="44" t="s">
        <v>38</v>
      </c>
      <c r="F9" s="44" t="s">
        <v>39</v>
      </c>
      <c r="G9" s="45" t="s">
        <v>31</v>
      </c>
    </row>
    <row r="10" spans="1:7" ht="19.5">
      <c r="A10" s="46"/>
      <c r="B10" s="60"/>
      <c r="C10" s="47"/>
      <c r="D10" s="47"/>
      <c r="E10" s="47"/>
      <c r="F10" s="47"/>
      <c r="G10" s="48"/>
    </row>
    <row r="11" spans="1:7" ht="30" customHeight="1">
      <c r="A11" s="52">
        <v>408</v>
      </c>
      <c r="B11" s="61">
        <v>4214</v>
      </c>
      <c r="C11" s="38">
        <v>161</v>
      </c>
      <c r="D11" s="38">
        <v>1415</v>
      </c>
      <c r="E11" s="38">
        <v>834</v>
      </c>
      <c r="F11" s="38">
        <v>28350</v>
      </c>
      <c r="G11" s="39" t="s">
        <v>40</v>
      </c>
    </row>
    <row r="12" spans="1:7" ht="30" customHeight="1">
      <c r="A12" s="52">
        <v>156</v>
      </c>
      <c r="B12" s="61">
        <v>839</v>
      </c>
      <c r="C12" s="38">
        <v>77</v>
      </c>
      <c r="D12" s="38">
        <v>559</v>
      </c>
      <c r="E12" s="38">
        <v>292</v>
      </c>
      <c r="F12" s="38">
        <v>8229</v>
      </c>
      <c r="G12" s="40" t="s">
        <v>41</v>
      </c>
    </row>
    <row r="13" spans="1:7" ht="30" customHeight="1" thickBot="1">
      <c r="A13" s="49">
        <v>564</v>
      </c>
      <c r="B13" s="62">
        <v>5053</v>
      </c>
      <c r="C13" s="41">
        <v>238</v>
      </c>
      <c r="D13" s="41">
        <v>1974</v>
      </c>
      <c r="E13" s="41">
        <v>1126</v>
      </c>
      <c r="F13" s="41">
        <v>36579</v>
      </c>
      <c r="G13" s="42" t="s">
        <v>43</v>
      </c>
    </row>
    <row r="14" ht="13.5" thickTop="1"/>
    <row r="17" ht="13.5" thickBot="1"/>
    <row r="18" spans="3:6" ht="24" thickBot="1">
      <c r="C18" s="21">
        <v>1</v>
      </c>
      <c r="D18" s="21">
        <v>1</v>
      </c>
      <c r="E18" s="21">
        <v>1</v>
      </c>
      <c r="F18" s="21">
        <v>1</v>
      </c>
    </row>
    <row r="19" ht="24" thickBot="1">
      <c r="F19" s="21">
        <v>1</v>
      </c>
    </row>
  </sheetData>
  <sheetProtection/>
  <mergeCells count="3">
    <mergeCell ref="B1:G1"/>
    <mergeCell ref="B2:G2"/>
    <mergeCell ref="B8:G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95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v>3559</v>
      </c>
      <c r="E3" s="6" t="s">
        <v>2</v>
      </c>
    </row>
    <row r="4" spans="2:5" ht="24.75" customHeight="1">
      <c r="B4" s="4"/>
      <c r="C4" s="5" t="s">
        <v>16</v>
      </c>
      <c r="D4" s="30">
        <v>24</v>
      </c>
      <c r="E4" s="6" t="s">
        <v>3</v>
      </c>
    </row>
    <row r="5" spans="2:5" ht="24.75" customHeight="1">
      <c r="B5" s="12"/>
      <c r="C5" s="13" t="s">
        <v>17</v>
      </c>
      <c r="D5" s="29">
        <v>46842</v>
      </c>
      <c r="E5" s="14" t="s">
        <v>47</v>
      </c>
    </row>
    <row r="6" spans="2:5" ht="24.75" customHeight="1">
      <c r="B6" s="65" t="s">
        <v>96</v>
      </c>
      <c r="C6" s="66"/>
      <c r="D6" s="66"/>
      <c r="E6" s="67"/>
    </row>
    <row r="7" spans="2:5" ht="24.75" customHeight="1">
      <c r="B7" s="7"/>
      <c r="C7" s="5" t="s">
        <v>18</v>
      </c>
      <c r="D7" s="30">
        <v>1258.2341</v>
      </c>
      <c r="E7" s="6" t="s">
        <v>4</v>
      </c>
    </row>
    <row r="8" spans="2:5" ht="24.75" customHeight="1">
      <c r="B8" s="7"/>
      <c r="C8" s="5" t="s">
        <v>18</v>
      </c>
      <c r="D8" s="30">
        <v>507.09899999999993</v>
      </c>
      <c r="E8" s="6" t="s">
        <v>5</v>
      </c>
    </row>
    <row r="9" spans="2:5" ht="24.75" customHeight="1">
      <c r="B9" s="4" t="s">
        <v>97</v>
      </c>
      <c r="C9" s="5" t="s">
        <v>19</v>
      </c>
      <c r="D9" s="31">
        <v>2711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14422</v>
      </c>
      <c r="E11" s="54" t="s">
        <v>59</v>
      </c>
    </row>
    <row r="12" spans="2:5" ht="24.75" customHeight="1">
      <c r="B12" s="7"/>
      <c r="C12" s="5" t="s">
        <v>44</v>
      </c>
      <c r="D12" s="28">
        <v>67</v>
      </c>
      <c r="E12" s="6" t="s">
        <v>50</v>
      </c>
    </row>
    <row r="13" spans="2:5" ht="24.75" customHeight="1">
      <c r="B13" s="7"/>
      <c r="C13" s="5" t="s">
        <v>44</v>
      </c>
      <c r="D13" s="28">
        <v>52</v>
      </c>
      <c r="E13" s="6" t="s">
        <v>51</v>
      </c>
    </row>
    <row r="14" spans="2:5" ht="24.75" customHeight="1">
      <c r="B14" s="7"/>
      <c r="C14" s="5" t="s">
        <v>21</v>
      </c>
      <c r="D14" s="28">
        <v>111</v>
      </c>
      <c r="E14" s="6" t="s">
        <v>8</v>
      </c>
    </row>
    <row r="15" spans="2:5" ht="24.75" customHeight="1">
      <c r="B15" s="7"/>
      <c r="C15" s="5" t="s">
        <v>17</v>
      </c>
      <c r="D15" s="31">
        <v>1441</v>
      </c>
      <c r="E15" s="6" t="s">
        <v>56</v>
      </c>
    </row>
    <row r="16" spans="2:5" ht="24.75" customHeight="1">
      <c r="B16" s="7"/>
      <c r="C16" s="5" t="s">
        <v>22</v>
      </c>
      <c r="D16" s="31">
        <v>279240978</v>
      </c>
      <c r="E16" s="8" t="s">
        <v>9</v>
      </c>
    </row>
    <row r="17" spans="2:5" ht="24.75" customHeight="1">
      <c r="B17" s="7"/>
      <c r="C17" s="5" t="s">
        <v>23</v>
      </c>
      <c r="D17" s="31">
        <v>158785335004</v>
      </c>
      <c r="E17" s="8" t="s">
        <v>9</v>
      </c>
    </row>
    <row r="18" spans="2:5" ht="24.75" customHeight="1">
      <c r="B18" s="7"/>
      <c r="C18" s="5" t="s">
        <v>23</v>
      </c>
      <c r="D18" s="31">
        <v>162164076266</v>
      </c>
      <c r="E18" s="6" t="s">
        <v>10</v>
      </c>
    </row>
    <row r="19" spans="2:5" ht="24.75" customHeight="1">
      <c r="B19" s="7"/>
      <c r="C19" s="5" t="s">
        <v>45</v>
      </c>
      <c r="D19" s="33">
        <v>1.0212786732598127</v>
      </c>
      <c r="E19" s="6" t="s">
        <v>11</v>
      </c>
    </row>
    <row r="20" spans="2:5" ht="24.75" customHeight="1">
      <c r="B20" s="7"/>
      <c r="C20" s="5" t="s">
        <v>23</v>
      </c>
      <c r="D20" s="31">
        <v>28546234270</v>
      </c>
      <c r="E20" s="6" t="s">
        <v>12</v>
      </c>
    </row>
    <row r="21" spans="2:5" ht="24.75" customHeight="1" thickBot="1">
      <c r="B21" s="63" t="s">
        <v>98</v>
      </c>
      <c r="C21" s="10" t="s">
        <v>24</v>
      </c>
      <c r="D21" s="64">
        <v>12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" sqref="A1:G13"/>
    </sheetView>
  </sheetViews>
  <sheetFormatPr defaultColWidth="9.140625" defaultRowHeight="12.75"/>
  <cols>
    <col min="1" max="1" width="12.8515625" style="0" bestFit="1" customWidth="1"/>
    <col min="2" max="2" width="17.4218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20.28125" style="0" customWidth="1"/>
    <col min="7" max="7" width="17.57421875" style="0" customWidth="1"/>
    <col min="8" max="8" width="23.00390625" style="0" customWidth="1"/>
  </cols>
  <sheetData>
    <row r="1" spans="2:7" ht="28.5" customHeight="1">
      <c r="B1" s="70" t="s">
        <v>46</v>
      </c>
      <c r="C1" s="70"/>
      <c r="D1" s="70"/>
      <c r="E1" s="70"/>
      <c r="F1" s="70"/>
      <c r="G1" s="70"/>
    </row>
    <row r="2" spans="2:7" ht="30" customHeight="1" thickBot="1">
      <c r="B2" s="69" t="s">
        <v>95</v>
      </c>
      <c r="C2" s="69"/>
      <c r="D2" s="69"/>
      <c r="E2" s="69"/>
      <c r="F2" s="69"/>
      <c r="G2" s="69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0" customHeight="1">
      <c r="B5" s="50">
        <v>1.0269165668048676</v>
      </c>
      <c r="C5" s="38">
        <v>129896442273</v>
      </c>
      <c r="D5" s="38">
        <v>126491719456</v>
      </c>
      <c r="E5" s="38">
        <v>211048863</v>
      </c>
      <c r="F5" s="38">
        <v>36386</v>
      </c>
      <c r="G5" s="39" t="s">
        <v>40</v>
      </c>
    </row>
    <row r="6" spans="2:7" ht="30" customHeight="1">
      <c r="B6" s="50">
        <v>0.9991954584657335</v>
      </c>
      <c r="C6" s="38">
        <v>32267633993</v>
      </c>
      <c r="D6" s="38">
        <v>32293615548</v>
      </c>
      <c r="E6" s="38">
        <v>68192115</v>
      </c>
      <c r="F6" s="38">
        <v>10456</v>
      </c>
      <c r="G6" s="40" t="s">
        <v>41</v>
      </c>
    </row>
    <row r="7" spans="2:7" ht="30" customHeight="1" thickBot="1">
      <c r="B7" s="51">
        <v>1.0212786732598127</v>
      </c>
      <c r="C7" s="41">
        <v>162164076266</v>
      </c>
      <c r="D7" s="41">
        <v>158785335004</v>
      </c>
      <c r="E7" s="41">
        <v>279240978</v>
      </c>
      <c r="F7" s="41">
        <v>46842</v>
      </c>
      <c r="G7" s="42" t="s">
        <v>43</v>
      </c>
    </row>
    <row r="8" spans="2:7" ht="69" customHeight="1" thickBot="1" thickTop="1">
      <c r="B8" s="68" t="s">
        <v>48</v>
      </c>
      <c r="C8" s="68"/>
      <c r="D8" s="68"/>
      <c r="E8" s="68"/>
      <c r="F8" s="68"/>
      <c r="G8" s="68"/>
    </row>
    <row r="9" spans="1:7" ht="27.75" thickTop="1">
      <c r="A9" s="43" t="s">
        <v>90</v>
      </c>
      <c r="B9" s="59" t="s">
        <v>35</v>
      </c>
      <c r="C9" s="44" t="s">
        <v>36</v>
      </c>
      <c r="D9" s="44" t="s">
        <v>37</v>
      </c>
      <c r="E9" s="44" t="s">
        <v>38</v>
      </c>
      <c r="F9" s="44" t="s">
        <v>39</v>
      </c>
      <c r="G9" s="45" t="s">
        <v>31</v>
      </c>
    </row>
    <row r="10" spans="1:7" ht="19.5">
      <c r="A10" s="46"/>
      <c r="B10" s="60"/>
      <c r="C10" s="47"/>
      <c r="D10" s="47"/>
      <c r="E10" s="47"/>
      <c r="F10" s="47"/>
      <c r="G10" s="48"/>
    </row>
    <row r="11" spans="1:7" ht="30" customHeight="1">
      <c r="A11" s="52">
        <v>405</v>
      </c>
      <c r="B11" s="61">
        <v>4386</v>
      </c>
      <c r="C11" s="38">
        <v>174</v>
      </c>
      <c r="D11" s="38">
        <v>1441</v>
      </c>
      <c r="E11" s="38">
        <v>869</v>
      </c>
      <c r="F11" s="38">
        <v>29111</v>
      </c>
      <c r="G11" s="39" t="s">
        <v>40</v>
      </c>
    </row>
    <row r="12" spans="1:7" ht="30" customHeight="1">
      <c r="A12" s="52">
        <v>156</v>
      </c>
      <c r="B12" s="61">
        <v>864</v>
      </c>
      <c r="C12" s="38">
        <v>85</v>
      </c>
      <c r="D12" s="38">
        <v>590</v>
      </c>
      <c r="E12" s="38">
        <v>306</v>
      </c>
      <c r="F12" s="38">
        <v>8455</v>
      </c>
      <c r="G12" s="40" t="s">
        <v>41</v>
      </c>
    </row>
    <row r="13" spans="1:7" ht="30" customHeight="1" thickBot="1">
      <c r="A13" s="49">
        <v>561</v>
      </c>
      <c r="B13" s="62">
        <v>5250</v>
      </c>
      <c r="C13" s="41">
        <v>259</v>
      </c>
      <c r="D13" s="41">
        <v>2031</v>
      </c>
      <c r="E13" s="41">
        <v>1175</v>
      </c>
      <c r="F13" s="41">
        <v>37566</v>
      </c>
      <c r="G13" s="42" t="s">
        <v>43</v>
      </c>
    </row>
    <row r="14" ht="13.5" thickTop="1"/>
    <row r="17" ht="13.5" thickBot="1"/>
    <row r="18" spans="3:6" ht="24" thickBot="1">
      <c r="C18" s="21">
        <f>IF(C7='p197'!D18,1," ")</f>
        <v>1</v>
      </c>
      <c r="D18" s="21">
        <f>IF(D7='p197'!D17,1," ")</f>
        <v>1</v>
      </c>
      <c r="E18" s="21">
        <f>IF(E7='p197'!D16,1," ")</f>
        <v>1</v>
      </c>
      <c r="F18" s="21">
        <f>IF(F7='p197'!D5,1," ")</f>
        <v>1</v>
      </c>
    </row>
    <row r="19" ht="24" thickBot="1">
      <c r="F19" s="21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37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102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v>3559</v>
      </c>
      <c r="E3" s="6" t="s">
        <v>2</v>
      </c>
    </row>
    <row r="4" spans="2:5" ht="24.75" customHeight="1">
      <c r="B4" s="4"/>
      <c r="C4" s="5" t="s">
        <v>16</v>
      </c>
      <c r="D4" s="30">
        <v>24</v>
      </c>
      <c r="E4" s="6" t="s">
        <v>3</v>
      </c>
    </row>
    <row r="5" spans="2:5" ht="24.75" customHeight="1">
      <c r="B5" s="12"/>
      <c r="C5" s="13" t="s">
        <v>17</v>
      </c>
      <c r="D5" s="29">
        <v>47914</v>
      </c>
      <c r="E5" s="14" t="s">
        <v>47</v>
      </c>
    </row>
    <row r="6" spans="2:5" ht="24.75" customHeight="1">
      <c r="B6" s="65" t="s">
        <v>99</v>
      </c>
      <c r="C6" s="66"/>
      <c r="D6" s="66"/>
      <c r="E6" s="67"/>
    </row>
    <row r="7" spans="2:5" ht="24.75" customHeight="1">
      <c r="B7" s="7"/>
      <c r="C7" s="5" t="s">
        <v>18</v>
      </c>
      <c r="D7" s="30">
        <v>1270.3171</v>
      </c>
      <c r="E7" s="6" t="s">
        <v>4</v>
      </c>
    </row>
    <row r="8" spans="2:5" ht="24.75" customHeight="1">
      <c r="B8" s="7"/>
      <c r="C8" s="5" t="s">
        <v>18</v>
      </c>
      <c r="D8" s="30">
        <v>515.756</v>
      </c>
      <c r="E8" s="6" t="s">
        <v>5</v>
      </c>
    </row>
    <row r="9" spans="2:5" ht="24.75" customHeight="1">
      <c r="B9" s="4" t="s">
        <v>100</v>
      </c>
      <c r="C9" s="5" t="s">
        <v>19</v>
      </c>
      <c r="D9" s="31">
        <v>2759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15021</v>
      </c>
      <c r="E11" s="54" t="s">
        <v>59</v>
      </c>
    </row>
    <row r="12" spans="2:5" ht="24.75" customHeight="1">
      <c r="B12" s="7"/>
      <c r="C12" s="5" t="s">
        <v>44</v>
      </c>
      <c r="D12" s="28">
        <v>73</v>
      </c>
      <c r="E12" s="6" t="s">
        <v>50</v>
      </c>
    </row>
    <row r="13" spans="2:5" ht="24.75" customHeight="1">
      <c r="B13" s="7"/>
      <c r="C13" s="5" t="s">
        <v>44</v>
      </c>
      <c r="D13" s="28">
        <v>39</v>
      </c>
      <c r="E13" s="6" t="s">
        <v>51</v>
      </c>
    </row>
    <row r="14" spans="2:5" ht="24.75" customHeight="1">
      <c r="B14" s="7"/>
      <c r="C14" s="5" t="s">
        <v>21</v>
      </c>
      <c r="D14" s="28">
        <v>111</v>
      </c>
      <c r="E14" s="6" t="s">
        <v>8</v>
      </c>
    </row>
    <row r="15" spans="2:5" ht="24.75" customHeight="1">
      <c r="B15" s="7"/>
      <c r="C15" s="5" t="s">
        <v>17</v>
      </c>
      <c r="D15" s="31">
        <v>1206</v>
      </c>
      <c r="E15" s="6" t="s">
        <v>56</v>
      </c>
    </row>
    <row r="16" spans="2:5" ht="24.75" customHeight="1">
      <c r="B16" s="7"/>
      <c r="C16" s="5" t="s">
        <v>22</v>
      </c>
      <c r="D16" s="31">
        <v>272051931</v>
      </c>
      <c r="E16" s="8" t="s">
        <v>9</v>
      </c>
    </row>
    <row r="17" spans="2:5" ht="24.75" customHeight="1">
      <c r="B17" s="7"/>
      <c r="C17" s="5" t="s">
        <v>23</v>
      </c>
      <c r="D17" s="31">
        <v>179950366783</v>
      </c>
      <c r="E17" s="8" t="s">
        <v>9</v>
      </c>
    </row>
    <row r="18" spans="2:5" ht="24.75" customHeight="1">
      <c r="B18" s="7"/>
      <c r="C18" s="5" t="s">
        <v>23</v>
      </c>
      <c r="D18" s="31">
        <v>176419271776</v>
      </c>
      <c r="E18" s="6" t="s">
        <v>10</v>
      </c>
    </row>
    <row r="19" spans="2:5" ht="24.75" customHeight="1">
      <c r="B19" s="7"/>
      <c r="C19" s="5" t="s">
        <v>45</v>
      </c>
      <c r="D19" s="33">
        <v>0.9803773947776494</v>
      </c>
      <c r="E19" s="6" t="s">
        <v>11</v>
      </c>
    </row>
    <row r="20" spans="2:5" ht="24.75" customHeight="1">
      <c r="B20" s="7"/>
      <c r="C20" s="5" t="s">
        <v>23</v>
      </c>
      <c r="D20" s="31">
        <v>32077329277</v>
      </c>
      <c r="E20" s="6" t="s">
        <v>12</v>
      </c>
    </row>
    <row r="21" spans="2:5" ht="24.75" customHeight="1" thickBot="1">
      <c r="B21" s="63" t="s">
        <v>101</v>
      </c>
      <c r="C21" s="10" t="s">
        <v>24</v>
      </c>
      <c r="D21" s="64">
        <v>10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12.8515625" style="0" bestFit="1" customWidth="1"/>
    <col min="2" max="2" width="17.4218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20.28125" style="0" customWidth="1"/>
    <col min="7" max="7" width="17.57421875" style="0" customWidth="1"/>
    <col min="8" max="8" width="23.00390625" style="0" customWidth="1"/>
  </cols>
  <sheetData>
    <row r="1" spans="2:7" ht="28.5" customHeight="1">
      <c r="B1" s="70" t="s">
        <v>46</v>
      </c>
      <c r="C1" s="70"/>
      <c r="D1" s="70"/>
      <c r="E1" s="70"/>
      <c r="F1" s="70"/>
      <c r="G1" s="70"/>
    </row>
    <row r="2" spans="2:7" ht="30" customHeight="1" thickBot="1">
      <c r="B2" s="69" t="s">
        <v>102</v>
      </c>
      <c r="C2" s="69"/>
      <c r="D2" s="69"/>
      <c r="E2" s="69"/>
      <c r="F2" s="69"/>
      <c r="G2" s="69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0" customHeight="1">
      <c r="B5" s="50">
        <v>0.9687088570236763</v>
      </c>
      <c r="C5" s="38">
        <v>139778525569</v>
      </c>
      <c r="D5" s="38">
        <v>144293638440</v>
      </c>
      <c r="E5" s="38">
        <v>207046015</v>
      </c>
      <c r="F5" s="38">
        <v>37215</v>
      </c>
      <c r="G5" s="39" t="s">
        <v>40</v>
      </c>
    </row>
    <row r="6" spans="2:7" ht="30" customHeight="1">
      <c r="B6" s="50">
        <v>1.027596975654475</v>
      </c>
      <c r="C6" s="38">
        <v>36640746207</v>
      </c>
      <c r="D6" s="38">
        <v>35656728343</v>
      </c>
      <c r="E6" s="38">
        <v>65005916</v>
      </c>
      <c r="F6" s="38">
        <v>10699</v>
      </c>
      <c r="G6" s="40" t="s">
        <v>41</v>
      </c>
    </row>
    <row r="7" spans="2:7" ht="30" customHeight="1" thickBot="1">
      <c r="B7" s="51">
        <v>0.9803773947776494</v>
      </c>
      <c r="C7" s="41">
        <v>176419271776</v>
      </c>
      <c r="D7" s="41">
        <v>179950366783</v>
      </c>
      <c r="E7" s="41">
        <v>272051931</v>
      </c>
      <c r="F7" s="41">
        <v>47914</v>
      </c>
      <c r="G7" s="42" t="s">
        <v>43</v>
      </c>
    </row>
    <row r="8" spans="2:7" ht="69" customHeight="1" thickBot="1" thickTop="1">
      <c r="B8" s="68" t="s">
        <v>48</v>
      </c>
      <c r="C8" s="68"/>
      <c r="D8" s="68"/>
      <c r="E8" s="68"/>
      <c r="F8" s="68"/>
      <c r="G8" s="68"/>
    </row>
    <row r="9" spans="1:7" ht="27.75" thickTop="1">
      <c r="A9" s="43" t="s">
        <v>90</v>
      </c>
      <c r="B9" s="59" t="s">
        <v>35</v>
      </c>
      <c r="C9" s="44" t="s">
        <v>36</v>
      </c>
      <c r="D9" s="44" t="s">
        <v>37</v>
      </c>
      <c r="E9" s="44" t="s">
        <v>38</v>
      </c>
      <c r="F9" s="44" t="s">
        <v>39</v>
      </c>
      <c r="G9" s="45" t="s">
        <v>31</v>
      </c>
    </row>
    <row r="10" spans="1:7" ht="19.5">
      <c r="A10" s="46"/>
      <c r="B10" s="60"/>
      <c r="C10" s="47"/>
      <c r="D10" s="47"/>
      <c r="E10" s="47"/>
      <c r="F10" s="47"/>
      <c r="G10" s="48"/>
    </row>
    <row r="11" spans="1:7" ht="30" customHeight="1">
      <c r="A11" s="52">
        <v>405</v>
      </c>
      <c r="B11" s="61">
        <v>4501</v>
      </c>
      <c r="C11" s="38">
        <v>184</v>
      </c>
      <c r="D11" s="38">
        <v>1467</v>
      </c>
      <c r="E11" s="38">
        <v>889</v>
      </c>
      <c r="F11" s="38">
        <v>29769</v>
      </c>
      <c r="G11" s="39" t="s">
        <v>40</v>
      </c>
    </row>
    <row r="12" spans="1:7" ht="30" customHeight="1">
      <c r="A12" s="52">
        <v>156</v>
      </c>
      <c r="B12" s="61">
        <v>897</v>
      </c>
      <c r="C12" s="38">
        <v>93</v>
      </c>
      <c r="D12" s="38">
        <v>607</v>
      </c>
      <c r="E12" s="38">
        <v>315</v>
      </c>
      <c r="F12" s="38">
        <v>8631</v>
      </c>
      <c r="G12" s="40" t="s">
        <v>41</v>
      </c>
    </row>
    <row r="13" spans="1:7" ht="30" customHeight="1" thickBot="1">
      <c r="A13" s="49">
        <v>561</v>
      </c>
      <c r="B13" s="62">
        <v>5398</v>
      </c>
      <c r="C13" s="41">
        <v>277</v>
      </c>
      <c r="D13" s="41">
        <v>2074</v>
      </c>
      <c r="E13" s="41">
        <v>1204</v>
      </c>
      <c r="F13" s="41">
        <v>38400</v>
      </c>
      <c r="G13" s="42" t="s">
        <v>43</v>
      </c>
    </row>
    <row r="14" ht="13.5" thickTop="1"/>
    <row r="17" ht="13.5" thickBot="1"/>
    <row r="18" spans="3:6" ht="24" thickBot="1">
      <c r="C18" s="21">
        <f>IF(C7='p198'!D18,1," ")</f>
        <v>1</v>
      </c>
      <c r="D18" s="21">
        <f>IF(D7='p198'!D17,1," ")</f>
        <v>1</v>
      </c>
      <c r="E18" s="21">
        <f>IF(E7='p198'!D16,1," ")</f>
        <v>1</v>
      </c>
      <c r="F18" s="21">
        <f>IF(F7='p198'!D5,1," ")</f>
        <v>1</v>
      </c>
    </row>
    <row r="19" ht="24" thickBot="1">
      <c r="F19" s="21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421875" style="0" customWidth="1"/>
    <col min="2" max="2" width="37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103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v>3559</v>
      </c>
      <c r="E3" s="6" t="s">
        <v>2</v>
      </c>
    </row>
    <row r="4" spans="2:5" ht="24.75" customHeight="1">
      <c r="B4" s="4"/>
      <c r="C4" s="5" t="s">
        <v>16</v>
      </c>
      <c r="D4" s="30">
        <v>24</v>
      </c>
      <c r="E4" s="6" t="s">
        <v>3</v>
      </c>
    </row>
    <row r="5" spans="2:5" ht="24.75" customHeight="1">
      <c r="B5" s="12"/>
      <c r="C5" s="13" t="s">
        <v>17</v>
      </c>
      <c r="D5" s="29">
        <v>49081</v>
      </c>
      <c r="E5" s="14" t="s">
        <v>47</v>
      </c>
    </row>
    <row r="6" spans="2:5" ht="24.75" customHeight="1">
      <c r="B6" s="65" t="s">
        <v>104</v>
      </c>
      <c r="C6" s="66"/>
      <c r="D6" s="66"/>
      <c r="E6" s="67"/>
    </row>
    <row r="7" spans="2:5" ht="24.75" customHeight="1">
      <c r="B7" s="7"/>
      <c r="C7" s="5" t="s">
        <v>18</v>
      </c>
      <c r="D7" s="30">
        <v>1310.25</v>
      </c>
      <c r="E7" s="6" t="s">
        <v>4</v>
      </c>
    </row>
    <row r="8" spans="2:5" ht="24.75" customHeight="1">
      <c r="B8" s="7"/>
      <c r="C8" s="5" t="s">
        <v>18</v>
      </c>
      <c r="D8" s="30">
        <v>523.9219999999999</v>
      </c>
      <c r="E8" s="6" t="s">
        <v>5</v>
      </c>
    </row>
    <row r="9" spans="2:5" ht="24.75" customHeight="1">
      <c r="B9" s="4" t="s">
        <v>105</v>
      </c>
      <c r="C9" s="5" t="s">
        <v>19</v>
      </c>
      <c r="D9" s="31">
        <v>2836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15203</v>
      </c>
      <c r="E11" s="54" t="s">
        <v>59</v>
      </c>
    </row>
    <row r="12" spans="2:5" ht="24.75" customHeight="1">
      <c r="B12" s="7"/>
      <c r="C12" s="5" t="s">
        <v>44</v>
      </c>
      <c r="D12" s="28">
        <v>76</v>
      </c>
      <c r="E12" s="6" t="s">
        <v>50</v>
      </c>
    </row>
    <row r="13" spans="2:5" ht="24.75" customHeight="1">
      <c r="B13" s="7"/>
      <c r="C13" s="5" t="s">
        <v>44</v>
      </c>
      <c r="D13" s="28">
        <v>74</v>
      </c>
      <c r="E13" s="6" t="s">
        <v>51</v>
      </c>
    </row>
    <row r="14" spans="2:5" ht="24.75" customHeight="1">
      <c r="B14" s="7"/>
      <c r="C14" s="5" t="s">
        <v>21</v>
      </c>
      <c r="D14" s="28">
        <v>112</v>
      </c>
      <c r="E14" s="6" t="s">
        <v>8</v>
      </c>
    </row>
    <row r="15" spans="2:5" ht="24.75" customHeight="1">
      <c r="B15" s="7"/>
      <c r="C15" s="5" t="s">
        <v>17</v>
      </c>
      <c r="D15" s="31">
        <v>820</v>
      </c>
      <c r="E15" s="6" t="s">
        <v>56</v>
      </c>
    </row>
    <row r="16" spans="2:5" ht="24.75" customHeight="1">
      <c r="B16" s="7"/>
      <c r="C16" s="5" t="s">
        <v>22</v>
      </c>
      <c r="D16" s="31">
        <v>302024656</v>
      </c>
      <c r="E16" s="8" t="s">
        <v>9</v>
      </c>
    </row>
    <row r="17" spans="2:5" ht="24.75" customHeight="1">
      <c r="B17" s="7"/>
      <c r="C17" s="5" t="s">
        <v>23</v>
      </c>
      <c r="D17" s="31">
        <v>208702532625</v>
      </c>
      <c r="E17" s="8" t="s">
        <v>9</v>
      </c>
    </row>
    <row r="18" spans="2:5" ht="24.75" customHeight="1">
      <c r="B18" s="7"/>
      <c r="C18" s="5" t="s">
        <v>23</v>
      </c>
      <c r="D18" s="31">
        <v>205830319510</v>
      </c>
      <c r="E18" s="6" t="s">
        <v>10</v>
      </c>
    </row>
    <row r="19" spans="2:5" ht="24.75" customHeight="1">
      <c r="B19" s="7"/>
      <c r="C19" s="5" t="s">
        <v>45</v>
      </c>
      <c r="D19" s="33">
        <v>0.9862377658820229</v>
      </c>
      <c r="E19" s="6" t="s">
        <v>11</v>
      </c>
    </row>
    <row r="20" spans="2:5" ht="24.75" customHeight="1">
      <c r="B20" s="7"/>
      <c r="C20" s="5" t="s">
        <v>23</v>
      </c>
      <c r="D20" s="31">
        <v>34949542392</v>
      </c>
      <c r="E20" s="6" t="s">
        <v>12</v>
      </c>
    </row>
    <row r="21" spans="2:5" ht="24.75" customHeight="1" thickBot="1">
      <c r="B21" s="63" t="s">
        <v>106</v>
      </c>
      <c r="C21" s="10" t="s">
        <v>24</v>
      </c>
      <c r="D21" s="64">
        <v>11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" sqref="A1:G13"/>
    </sheetView>
  </sheetViews>
  <sheetFormatPr defaultColWidth="9.140625" defaultRowHeight="12.75"/>
  <cols>
    <col min="1" max="1" width="12.8515625" style="0" bestFit="1" customWidth="1"/>
    <col min="2" max="2" width="17.4218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20.28125" style="0" customWidth="1"/>
    <col min="7" max="7" width="17.57421875" style="0" customWidth="1"/>
    <col min="8" max="8" width="23.00390625" style="0" customWidth="1"/>
  </cols>
  <sheetData>
    <row r="1" spans="2:7" ht="28.5" customHeight="1">
      <c r="B1" s="70" t="s">
        <v>46</v>
      </c>
      <c r="C1" s="70"/>
      <c r="D1" s="70"/>
      <c r="E1" s="70"/>
      <c r="F1" s="70"/>
      <c r="G1" s="70"/>
    </row>
    <row r="2" spans="2:7" ht="30" customHeight="1" thickBot="1">
      <c r="B2" s="69" t="s">
        <v>103</v>
      </c>
      <c r="C2" s="69"/>
      <c r="D2" s="69"/>
      <c r="E2" s="69"/>
      <c r="F2" s="69"/>
      <c r="G2" s="69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0" customHeight="1">
      <c r="B5" s="50">
        <v>0.9915075095455729</v>
      </c>
      <c r="C5" s="38">
        <v>163978656578</v>
      </c>
      <c r="D5" s="38">
        <v>165383171584</v>
      </c>
      <c r="E5" s="38">
        <v>230031392</v>
      </c>
      <c r="F5" s="38">
        <v>38127</v>
      </c>
      <c r="G5" s="39" t="s">
        <v>40</v>
      </c>
    </row>
    <row r="6" spans="2:7" ht="30" customHeight="1">
      <c r="B6" s="50">
        <v>0.9661191191714281</v>
      </c>
      <c r="C6" s="38">
        <v>41851662932</v>
      </c>
      <c r="D6" s="38">
        <v>43319361041</v>
      </c>
      <c r="E6" s="38">
        <v>71993264</v>
      </c>
      <c r="F6" s="38">
        <v>10954</v>
      </c>
      <c r="G6" s="40" t="s">
        <v>41</v>
      </c>
    </row>
    <row r="7" spans="2:7" ht="30" customHeight="1" thickBot="1">
      <c r="B7" s="51">
        <v>0.9862377658820229</v>
      </c>
      <c r="C7" s="41">
        <v>205830319510</v>
      </c>
      <c r="D7" s="41">
        <v>208702532625</v>
      </c>
      <c r="E7" s="41">
        <v>302024656</v>
      </c>
      <c r="F7" s="41">
        <v>49081</v>
      </c>
      <c r="G7" s="42" t="s">
        <v>43</v>
      </c>
    </row>
    <row r="8" spans="2:7" ht="69" customHeight="1" thickBot="1" thickTop="1">
      <c r="B8" s="68" t="s">
        <v>48</v>
      </c>
      <c r="C8" s="68"/>
      <c r="D8" s="68"/>
      <c r="E8" s="68"/>
      <c r="F8" s="68"/>
      <c r="G8" s="68"/>
    </row>
    <row r="9" spans="1:7" ht="27.75" thickTop="1">
      <c r="A9" s="43" t="s">
        <v>90</v>
      </c>
      <c r="B9" s="59" t="s">
        <v>35</v>
      </c>
      <c r="C9" s="44" t="s">
        <v>36</v>
      </c>
      <c r="D9" s="44" t="s">
        <v>37</v>
      </c>
      <c r="E9" s="44" t="s">
        <v>38</v>
      </c>
      <c r="F9" s="44" t="s">
        <v>39</v>
      </c>
      <c r="G9" s="45" t="s">
        <v>31</v>
      </c>
    </row>
    <row r="10" spans="1:7" ht="19.5">
      <c r="A10" s="46"/>
      <c r="B10" s="60"/>
      <c r="C10" s="47"/>
      <c r="D10" s="47"/>
      <c r="E10" s="47"/>
      <c r="F10" s="47"/>
      <c r="G10" s="48"/>
    </row>
    <row r="11" spans="1:7" ht="30" customHeight="1">
      <c r="A11" s="52">
        <v>405</v>
      </c>
      <c r="B11" s="61">
        <v>4612</v>
      </c>
      <c r="C11" s="38">
        <v>194</v>
      </c>
      <c r="D11" s="38">
        <v>1495</v>
      </c>
      <c r="E11" s="38">
        <v>910</v>
      </c>
      <c r="F11" s="38">
        <v>30511</v>
      </c>
      <c r="G11" s="39" t="s">
        <v>40</v>
      </c>
    </row>
    <row r="12" spans="1:7" ht="30" customHeight="1">
      <c r="A12" s="52">
        <v>158</v>
      </c>
      <c r="B12" s="61">
        <v>946</v>
      </c>
      <c r="C12" s="38">
        <v>97</v>
      </c>
      <c r="D12" s="38">
        <v>612</v>
      </c>
      <c r="E12" s="38">
        <v>317</v>
      </c>
      <c r="F12" s="38">
        <v>8824</v>
      </c>
      <c r="G12" s="40" t="s">
        <v>41</v>
      </c>
    </row>
    <row r="13" spans="1:7" ht="30" customHeight="1" thickBot="1">
      <c r="A13" s="49">
        <v>563</v>
      </c>
      <c r="B13" s="62">
        <v>5558</v>
      </c>
      <c r="C13" s="41">
        <v>291</v>
      </c>
      <c r="D13" s="41">
        <v>2107</v>
      </c>
      <c r="E13" s="41">
        <v>1227</v>
      </c>
      <c r="F13" s="41">
        <v>39335</v>
      </c>
      <c r="G13" s="42" t="s">
        <v>43</v>
      </c>
    </row>
    <row r="14" ht="13.5" thickTop="1"/>
    <row r="17" ht="13.5" thickBot="1"/>
    <row r="18" spans="3:6" ht="24" thickBot="1">
      <c r="C18" s="21">
        <f>IF(C7='p199'!D18,1," ")</f>
        <v>1</v>
      </c>
      <c r="D18" s="21">
        <f>IF(D7='p199'!D17,1," ")</f>
        <v>1</v>
      </c>
      <c r="E18" s="21">
        <f>IF(E7='p199'!D16,1," ")</f>
        <v>1</v>
      </c>
      <c r="F18" s="21">
        <f>IF(F7='p199'!D5,1," ")</f>
        <v>1</v>
      </c>
    </row>
    <row r="19" ht="24" thickBot="1">
      <c r="F19" s="21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107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v>3559</v>
      </c>
      <c r="E3" s="6" t="s">
        <v>2</v>
      </c>
    </row>
    <row r="4" spans="2:5" ht="24.75" customHeight="1">
      <c r="B4" s="4"/>
      <c r="C4" s="5" t="s">
        <v>16</v>
      </c>
      <c r="D4" s="30">
        <v>24</v>
      </c>
      <c r="E4" s="6" t="s">
        <v>3</v>
      </c>
    </row>
    <row r="5" spans="2:5" ht="24.75" customHeight="1">
      <c r="B5" s="12"/>
      <c r="C5" s="13" t="s">
        <v>17</v>
      </c>
      <c r="D5" s="29">
        <v>50283</v>
      </c>
      <c r="E5" s="14" t="s">
        <v>47</v>
      </c>
    </row>
    <row r="6" spans="2:5" ht="24.75" customHeight="1">
      <c r="B6" s="65" t="s">
        <v>108</v>
      </c>
      <c r="C6" s="66"/>
      <c r="D6" s="66"/>
      <c r="E6" s="67"/>
    </row>
    <row r="7" spans="2:5" ht="24.75" customHeight="1">
      <c r="B7" s="7"/>
      <c r="C7" s="5" t="s">
        <v>18</v>
      </c>
      <c r="D7" s="30">
        <v>1317.194</v>
      </c>
      <c r="E7" s="6" t="s">
        <v>4</v>
      </c>
    </row>
    <row r="8" spans="2:5" ht="24.75" customHeight="1">
      <c r="B8" s="7"/>
      <c r="C8" s="5" t="s">
        <v>18</v>
      </c>
      <c r="D8" s="30">
        <v>532.3279999999999</v>
      </c>
      <c r="E8" s="6" t="s">
        <v>5</v>
      </c>
    </row>
    <row r="9" spans="2:5" ht="24.75" customHeight="1">
      <c r="B9" s="4" t="s">
        <v>109</v>
      </c>
      <c r="C9" s="5" t="s">
        <v>19</v>
      </c>
      <c r="D9" s="31">
        <v>2876</v>
      </c>
      <c r="E9" s="6" t="s">
        <v>6</v>
      </c>
    </row>
    <row r="10" spans="2:5" ht="24.75" customHeight="1">
      <c r="B10" s="7"/>
      <c r="C10" s="5" t="s">
        <v>19</v>
      </c>
      <c r="D10" s="31">
        <v>1612</v>
      </c>
      <c r="E10" s="6" t="s">
        <v>58</v>
      </c>
    </row>
    <row r="11" spans="2:5" ht="24.75" customHeight="1">
      <c r="B11" s="7"/>
      <c r="C11" s="5" t="s">
        <v>20</v>
      </c>
      <c r="D11" s="31">
        <v>15415</v>
      </c>
      <c r="E11" s="54" t="s">
        <v>59</v>
      </c>
    </row>
    <row r="12" spans="2:5" ht="24.75" customHeight="1">
      <c r="B12" s="7"/>
      <c r="C12" s="5" t="s">
        <v>44</v>
      </c>
      <c r="D12" s="28">
        <v>74</v>
      </c>
      <c r="E12" s="6" t="s">
        <v>50</v>
      </c>
    </row>
    <row r="13" spans="2:5" ht="24.75" customHeight="1">
      <c r="B13" s="7"/>
      <c r="C13" s="5" t="s">
        <v>44</v>
      </c>
      <c r="D13" s="28">
        <v>49</v>
      </c>
      <c r="E13" s="6" t="s">
        <v>51</v>
      </c>
    </row>
    <row r="14" spans="2:5" ht="24.75" customHeight="1">
      <c r="B14" s="7"/>
      <c r="C14" s="5" t="s">
        <v>21</v>
      </c>
      <c r="D14" s="28">
        <v>112</v>
      </c>
      <c r="E14" s="6" t="s">
        <v>8</v>
      </c>
    </row>
    <row r="15" spans="2:5" ht="24.75" customHeight="1">
      <c r="B15" s="7"/>
      <c r="C15" s="5" t="s">
        <v>17</v>
      </c>
      <c r="D15" s="31">
        <v>1191</v>
      </c>
      <c r="E15" s="6" t="s">
        <v>56</v>
      </c>
    </row>
    <row r="16" spans="2:5" ht="24.75" customHeight="1">
      <c r="B16" s="7"/>
      <c r="C16" s="5" t="s">
        <v>22</v>
      </c>
      <c r="D16" s="31">
        <v>319899497</v>
      </c>
      <c r="E16" s="8" t="s">
        <v>9</v>
      </c>
    </row>
    <row r="17" spans="2:5" ht="24.75" customHeight="1">
      <c r="B17" s="7"/>
      <c r="C17" s="5" t="s">
        <v>23</v>
      </c>
      <c r="D17" s="31">
        <v>276891265564</v>
      </c>
      <c r="E17" s="8" t="s">
        <v>9</v>
      </c>
    </row>
    <row r="18" spans="2:5" ht="24.75" customHeight="1">
      <c r="B18" s="7"/>
      <c r="C18" s="5" t="s">
        <v>23</v>
      </c>
      <c r="D18" s="31">
        <v>254933398838</v>
      </c>
      <c r="E18" s="6" t="s">
        <v>10</v>
      </c>
    </row>
    <row r="19" spans="2:5" ht="24.75" customHeight="1">
      <c r="B19" s="7"/>
      <c r="C19" s="5" t="s">
        <v>45</v>
      </c>
      <c r="D19" s="33">
        <v>0.920698593791776</v>
      </c>
      <c r="E19" s="6" t="s">
        <v>11</v>
      </c>
    </row>
    <row r="20" spans="2:5" ht="24.75" customHeight="1">
      <c r="B20" s="7"/>
      <c r="C20" s="5" t="s">
        <v>23</v>
      </c>
      <c r="D20" s="31">
        <v>56907409118</v>
      </c>
      <c r="E20" s="6" t="s">
        <v>12</v>
      </c>
    </row>
    <row r="21" spans="2:5" ht="24.75" customHeight="1" thickBot="1">
      <c r="B21" s="63" t="s">
        <v>110</v>
      </c>
      <c r="C21" s="10" t="s">
        <v>24</v>
      </c>
      <c r="D21" s="64">
        <v>10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G11" sqref="A11:G12"/>
    </sheetView>
  </sheetViews>
  <sheetFormatPr defaultColWidth="9.140625" defaultRowHeight="12.75"/>
  <cols>
    <col min="1" max="1" width="12.8515625" style="0" bestFit="1" customWidth="1"/>
    <col min="2" max="2" width="17.4218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20.28125" style="0" customWidth="1"/>
    <col min="7" max="7" width="17.57421875" style="0" customWidth="1"/>
    <col min="8" max="8" width="23.00390625" style="0" customWidth="1"/>
  </cols>
  <sheetData>
    <row r="1" spans="2:7" ht="28.5" customHeight="1">
      <c r="B1" s="70" t="s">
        <v>46</v>
      </c>
      <c r="C1" s="70"/>
      <c r="D1" s="70"/>
      <c r="E1" s="70"/>
      <c r="F1" s="70"/>
      <c r="G1" s="70"/>
    </row>
    <row r="2" spans="2:7" ht="30" customHeight="1" thickBot="1">
      <c r="B2" s="69" t="str">
        <f>'p11400'!B1</f>
        <v>تا پایان سال 1400</v>
      </c>
      <c r="C2" s="69"/>
      <c r="D2" s="69"/>
      <c r="E2" s="69"/>
      <c r="F2" s="69"/>
      <c r="G2" s="69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0" customHeight="1">
      <c r="B5" s="50">
        <v>0.9202595604199867</v>
      </c>
      <c r="C5" s="38">
        <v>205632708838</v>
      </c>
      <c r="D5" s="38">
        <v>223450771589</v>
      </c>
      <c r="E5" s="38">
        <v>239729199</v>
      </c>
      <c r="F5" s="38">
        <v>39104</v>
      </c>
      <c r="G5" s="39" t="s">
        <v>40</v>
      </c>
    </row>
    <row r="6" spans="2:7" ht="30" customHeight="1">
      <c r="B6" s="50">
        <v>0.9225343243096398</v>
      </c>
      <c r="C6" s="38">
        <v>49300690000</v>
      </c>
      <c r="D6" s="38">
        <v>53440493975</v>
      </c>
      <c r="E6" s="38">
        <v>80170298</v>
      </c>
      <c r="F6" s="38">
        <v>11179</v>
      </c>
      <c r="G6" s="40" t="s">
        <v>41</v>
      </c>
    </row>
    <row r="7" spans="2:7" ht="30" customHeight="1" thickBot="1">
      <c r="B7" s="51">
        <f>C7/D7</f>
        <v>0.920698593791776</v>
      </c>
      <c r="C7" s="41">
        <f>SUM(C5:C6)</f>
        <v>254933398838</v>
      </c>
      <c r="D7" s="41">
        <f>SUM(D5:D6)</f>
        <v>276891265564</v>
      </c>
      <c r="E7" s="41">
        <f>SUM(E5:E6)</f>
        <v>319899497</v>
      </c>
      <c r="F7" s="41">
        <f>SUM(F5:F6)</f>
        <v>50283</v>
      </c>
      <c r="G7" s="42" t="s">
        <v>43</v>
      </c>
    </row>
    <row r="8" spans="2:7" ht="69" customHeight="1" thickBot="1" thickTop="1">
      <c r="B8" s="68" t="s">
        <v>48</v>
      </c>
      <c r="C8" s="68"/>
      <c r="D8" s="68"/>
      <c r="E8" s="68"/>
      <c r="F8" s="68"/>
      <c r="G8" s="68"/>
    </row>
    <row r="9" spans="1:7" ht="27.75" thickTop="1">
      <c r="A9" s="43" t="s">
        <v>90</v>
      </c>
      <c r="B9" s="59" t="s">
        <v>35</v>
      </c>
      <c r="C9" s="44" t="s">
        <v>36</v>
      </c>
      <c r="D9" s="44" t="s">
        <v>37</v>
      </c>
      <c r="E9" s="44" t="s">
        <v>38</v>
      </c>
      <c r="F9" s="44" t="s">
        <v>39</v>
      </c>
      <c r="G9" s="45" t="s">
        <v>31</v>
      </c>
    </row>
    <row r="10" spans="1:7" ht="19.5">
      <c r="A10" s="46"/>
      <c r="B10" s="60"/>
      <c r="C10" s="47"/>
      <c r="D10" s="47"/>
      <c r="E10" s="47"/>
      <c r="F10" s="47"/>
      <c r="G10" s="48"/>
    </row>
    <row r="11" spans="1:7" ht="30" customHeight="1">
      <c r="A11" s="52">
        <v>405</v>
      </c>
      <c r="B11" s="61">
        <v>4751</v>
      </c>
      <c r="C11" s="38">
        <v>201</v>
      </c>
      <c r="D11" s="38">
        <v>1514</v>
      </c>
      <c r="E11" s="38">
        <v>941</v>
      </c>
      <c r="F11" s="38">
        <v>31292</v>
      </c>
      <c r="G11" s="39" t="s">
        <v>40</v>
      </c>
    </row>
    <row r="12" spans="1:7" ht="30" customHeight="1">
      <c r="A12" s="52">
        <v>158</v>
      </c>
      <c r="B12" s="61">
        <v>976</v>
      </c>
      <c r="C12" s="38">
        <v>99</v>
      </c>
      <c r="D12" s="38">
        <v>615</v>
      </c>
      <c r="E12" s="38">
        <v>320</v>
      </c>
      <c r="F12" s="38">
        <v>9011</v>
      </c>
      <c r="G12" s="40" t="s">
        <v>41</v>
      </c>
    </row>
    <row r="13" spans="1:7" ht="30" customHeight="1" thickBot="1">
      <c r="A13" s="49">
        <f aca="true" t="shared" si="0" ref="A13:F13">SUM(A11:A12)</f>
        <v>563</v>
      </c>
      <c r="B13" s="62">
        <f t="shared" si="0"/>
        <v>5727</v>
      </c>
      <c r="C13" s="41">
        <f t="shared" si="0"/>
        <v>300</v>
      </c>
      <c r="D13" s="41">
        <f t="shared" si="0"/>
        <v>2129</v>
      </c>
      <c r="E13" s="41">
        <f t="shared" si="0"/>
        <v>1261</v>
      </c>
      <c r="F13" s="41">
        <f t="shared" si="0"/>
        <v>40303</v>
      </c>
      <c r="G13" s="42" t="s">
        <v>43</v>
      </c>
    </row>
    <row r="14" ht="13.5" thickTop="1"/>
    <row r="17" ht="13.5" thickBot="1"/>
    <row r="18" spans="3:6" ht="24" thickBot="1">
      <c r="C18" s="21">
        <f>IF(C7='p11400'!D18,1," ")</f>
        <v>1</v>
      </c>
      <c r="D18" s="21">
        <f>IF(D7='p11400'!D17,1," ")</f>
        <v>1</v>
      </c>
      <c r="E18" s="21">
        <f>IF(E7='p11400'!D16,1," ")</f>
        <v>1</v>
      </c>
      <c r="F18" s="21">
        <f>IF(F7='p11400'!D5,1," ")</f>
        <v>1</v>
      </c>
    </row>
    <row r="19" ht="24" thickBot="1">
      <c r="F19" s="21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tr">
        <f>'p187'!B1</f>
        <v>تا پايان سال 1387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f>B5/C5</f>
        <v>0.9253214917736352</v>
      </c>
      <c r="B5" s="38">
        <v>12924179048</v>
      </c>
      <c r="C5" s="38">
        <v>13967231025</v>
      </c>
      <c r="D5" s="38">
        <v>159960958</v>
      </c>
      <c r="E5" s="38">
        <v>25052</v>
      </c>
      <c r="F5" s="39" t="s">
        <v>40</v>
      </c>
    </row>
    <row r="6" spans="1:6" ht="30" customHeight="1">
      <c r="A6" s="50">
        <f>B6/C6</f>
        <v>0.8486306687445989</v>
      </c>
      <c r="B6" s="38">
        <v>1676475095</v>
      </c>
      <c r="C6" s="38">
        <v>1975506138</v>
      </c>
      <c r="D6" s="38">
        <v>20471630</v>
      </c>
      <c r="E6" s="38">
        <v>4218</v>
      </c>
      <c r="F6" s="40" t="s">
        <v>41</v>
      </c>
    </row>
    <row r="7" spans="1:6" ht="30" customHeight="1" thickBot="1">
      <c r="A7" s="51">
        <f>B7/C7</f>
        <v>0.9158185318945912</v>
      </c>
      <c r="B7" s="41">
        <f>SUM(B5:B6)</f>
        <v>14600654143</v>
      </c>
      <c r="C7" s="41">
        <f>SUM(C5:C6)</f>
        <v>15942737163</v>
      </c>
      <c r="D7" s="41">
        <f>SUM(D5:D6)</f>
        <v>180432588</v>
      </c>
      <c r="E7" s="41">
        <f>SUM(E5:E6)</f>
        <v>29270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52">
        <v>2267</v>
      </c>
      <c r="B11" s="38">
        <v>88</v>
      </c>
      <c r="C11" s="38">
        <v>1046</v>
      </c>
      <c r="D11" s="38">
        <v>917</v>
      </c>
      <c r="E11" s="38">
        <v>20734</v>
      </c>
      <c r="F11" s="39" t="s">
        <v>40</v>
      </c>
    </row>
    <row r="12" spans="1:6" ht="30" customHeight="1">
      <c r="A12" s="52">
        <v>369</v>
      </c>
      <c r="B12" s="38">
        <v>24</v>
      </c>
      <c r="C12" s="38">
        <v>157</v>
      </c>
      <c r="D12" s="38">
        <v>168</v>
      </c>
      <c r="E12" s="38">
        <v>3500</v>
      </c>
      <c r="F12" s="40" t="s">
        <v>41</v>
      </c>
    </row>
    <row r="13" spans="1:6" ht="30" customHeight="1" thickBot="1">
      <c r="A13" s="49">
        <f>SUM(A11:A12)</f>
        <v>2636</v>
      </c>
      <c r="B13" s="41">
        <f>SUM(B11:B12)</f>
        <v>112</v>
      </c>
      <c r="C13" s="41">
        <f>SUM(C11:C12)</f>
        <v>1203</v>
      </c>
      <c r="D13" s="41">
        <f>SUM(D11:D12)</f>
        <v>1085</v>
      </c>
      <c r="E13" s="41">
        <f>SUM(E11:E12)</f>
        <v>24234</v>
      </c>
      <c r="F13" s="42" t="s">
        <v>43</v>
      </c>
    </row>
    <row r="14" ht="13.5" thickTop="1"/>
    <row r="17" ht="13.5" thickBot="1"/>
    <row r="18" spans="2:5" ht="24" thickBot="1">
      <c r="B18" s="21">
        <f>IF(B7='p187'!D18,1," ")</f>
        <v>1</v>
      </c>
      <c r="C18" s="21">
        <f>IF(C7='p187'!D17,1," ")</f>
        <v>1</v>
      </c>
      <c r="D18" s="21">
        <f>IF(D7='p187'!D16,1," ")</f>
        <v>1</v>
      </c>
      <c r="E18" s="21">
        <f>IF(E7='p187'!D5,1," ")</f>
        <v>1</v>
      </c>
    </row>
    <row r="19" ht="24" thickBot="1">
      <c r="E19" s="21">
        <f>IF(SUM(A13:E13)=E7,1," ")</f>
        <v>1</v>
      </c>
    </row>
  </sheetData>
  <sheetProtection/>
  <mergeCells count="3">
    <mergeCell ref="A8:F8"/>
    <mergeCell ref="A2:F2"/>
    <mergeCell ref="A1:F1"/>
  </mergeCells>
  <printOptions/>
  <pageMargins left="0.75" right="0.7480314960629921" top="1.19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2" max="2" width="37.8515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112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30">
        <v>3559</v>
      </c>
      <c r="E3" s="6" t="s">
        <v>2</v>
      </c>
    </row>
    <row r="4" spans="2:5" ht="24.75" customHeight="1">
      <c r="B4" s="4"/>
      <c r="C4" s="5" t="s">
        <v>16</v>
      </c>
      <c r="D4" s="30">
        <f>+'[2]mojtasesa1409'!$M$22+'[2]mojtasesa1409'!$L$22</f>
        <v>24</v>
      </c>
      <c r="E4" s="6" t="s">
        <v>3</v>
      </c>
    </row>
    <row r="5" spans="2:5" ht="24.75" customHeight="1">
      <c r="B5" s="12"/>
      <c r="C5" s="13" t="s">
        <v>17</v>
      </c>
      <c r="D5" s="29">
        <f>'[8]fvbo17'!$M$14</f>
        <v>51448</v>
      </c>
      <c r="E5" s="14" t="s">
        <v>47</v>
      </c>
    </row>
    <row r="6" spans="2:5" ht="24.75" customHeight="1">
      <c r="B6" s="65" t="str">
        <f>+"به تفکیک تعرفه: خانگی"&amp;'[8]fvbo17'!$M$8&amp;"-عمومی"&amp;'[8]fvbo17'!$M$9&amp;"-کشاورزی"&amp;'[8]fvbo17'!$M$10&amp;"-صنعتی"&amp;'[8]fvbo17'!$M$11&amp;"-تجاری"&amp;'[8]fvbo17'!$M$12&amp;"-روشنایی معابر"&amp;'[8]fvbo17'!$M$13</f>
        <v>به تفکیک تعرفه: خانگی41162-عمومی1273-کشاورزی2152-صنعتی307-تجاری5991-روشنایی معابر563</v>
      </c>
      <c r="C6" s="66"/>
      <c r="D6" s="66"/>
      <c r="E6" s="67"/>
    </row>
    <row r="7" spans="2:5" ht="24.75" customHeight="1">
      <c r="B7" s="7"/>
      <c r="C7" s="5" t="s">
        <v>18</v>
      </c>
      <c r="D7" s="30">
        <f>'[7]mojtasesa140112'!$K$22+'[7]mojtasesa140112'!$J$22+'[7]mojtasesa140112'!$I$22</f>
        <v>1300.381</v>
      </c>
      <c r="E7" s="6" t="s">
        <v>4</v>
      </c>
    </row>
    <row r="8" spans="2:5" ht="24.75" customHeight="1">
      <c r="B8" s="7"/>
      <c r="C8" s="5" t="s">
        <v>18</v>
      </c>
      <c r="D8" s="30">
        <f>+'[7]mojtasesa140112'!$H$22+'[7]mojtasesa140112'!$G$22+'[7]mojtasesa140112'!$F$22+'[7]mojtasesa140112'!$E$22</f>
        <v>535.6109999999999</v>
      </c>
      <c r="E8" s="6" t="s">
        <v>5</v>
      </c>
    </row>
    <row r="9" spans="2:5" ht="24.75" customHeight="1">
      <c r="B9" s="4" t="str">
        <f>+"با قدرت "&amp;'[7]mojtasesa140112'!$C$22+'[7]mojtasesa140112'!$A$22&amp;" KVA"</f>
        <v>با قدرت 223376 KVA</v>
      </c>
      <c r="C9" s="5" t="s">
        <v>19</v>
      </c>
      <c r="D9" s="31">
        <f>+'[7]mojtasesa140112'!$D$22+'[7]mojtasesa140112'!$B$22</f>
        <v>2921</v>
      </c>
      <c r="E9" s="6" t="s">
        <v>6</v>
      </c>
    </row>
    <row r="10" spans="2:5" ht="24.75" customHeight="1">
      <c r="B10" s="7"/>
      <c r="C10" s="5" t="s">
        <v>19</v>
      </c>
      <c r="D10" s="31">
        <f>'[7]lamp '!$B$21</f>
        <v>17617</v>
      </c>
      <c r="E10" s="6" t="s">
        <v>111</v>
      </c>
    </row>
    <row r="11" spans="2:5" ht="24.75" customHeight="1">
      <c r="B11" s="7"/>
      <c r="C11" s="5" t="s">
        <v>44</v>
      </c>
      <c r="D11" s="28">
        <v>70</v>
      </c>
      <c r="E11" s="6" t="s">
        <v>50</v>
      </c>
    </row>
    <row r="12" spans="2:5" ht="24.75" customHeight="1">
      <c r="B12" s="7"/>
      <c r="C12" s="5" t="s">
        <v>44</v>
      </c>
      <c r="D12" s="28">
        <v>39</v>
      </c>
      <c r="E12" s="6" t="s">
        <v>51</v>
      </c>
    </row>
    <row r="13" spans="2:5" ht="24.75" customHeight="1">
      <c r="B13" s="7"/>
      <c r="C13" s="5" t="s">
        <v>21</v>
      </c>
      <c r="D13" s="28">
        <f>103+4+1+2+1-2+2+1</f>
        <v>112</v>
      </c>
      <c r="E13" s="6" t="s">
        <v>8</v>
      </c>
    </row>
    <row r="14" spans="2:5" ht="24.75" customHeight="1">
      <c r="B14" s="7"/>
      <c r="C14" s="5" t="s">
        <v>17</v>
      </c>
      <c r="D14" s="31">
        <f>'[6]فروش 2'!$A$60</f>
        <v>1478</v>
      </c>
      <c r="E14" s="6" t="s">
        <v>56</v>
      </c>
    </row>
    <row r="15" spans="2:5" ht="24.75" customHeight="1">
      <c r="B15" s="7"/>
      <c r="C15" s="5" t="s">
        <v>22</v>
      </c>
      <c r="D15" s="31">
        <f>+'[8]fvbo17'!$L$14</f>
        <v>309041224</v>
      </c>
      <c r="E15" s="8" t="s">
        <v>9</v>
      </c>
    </row>
    <row r="16" spans="2:5" ht="24.75" customHeight="1">
      <c r="B16" s="7"/>
      <c r="C16" s="5" t="s">
        <v>23</v>
      </c>
      <c r="D16" s="31">
        <f>+'[8]fvbo17'!$G$14</f>
        <v>355684982323</v>
      </c>
      <c r="E16" s="8" t="s">
        <v>9</v>
      </c>
    </row>
    <row r="17" spans="2:5" ht="24.75" customHeight="1">
      <c r="B17" s="7"/>
      <c r="C17" s="5" t="s">
        <v>23</v>
      </c>
      <c r="D17" s="31">
        <f>+'[8]fvbo17'!$B$14</f>
        <v>341925582139</v>
      </c>
      <c r="E17" s="6" t="s">
        <v>10</v>
      </c>
    </row>
    <row r="18" spans="2:5" ht="24.75" customHeight="1">
      <c r="B18" s="7"/>
      <c r="C18" s="5" t="s">
        <v>45</v>
      </c>
      <c r="D18" s="33">
        <f>D17/D16</f>
        <v>0.9613157685372699</v>
      </c>
      <c r="E18" s="6" t="s">
        <v>11</v>
      </c>
    </row>
    <row r="19" spans="2:5" ht="24.75" customHeight="1">
      <c r="B19" s="7"/>
      <c r="C19" s="5" t="s">
        <v>23</v>
      </c>
      <c r="D19" s="31">
        <f>+'[8]fvbo17'!$D$14</f>
        <v>70666809302</v>
      </c>
      <c r="E19" s="6" t="s">
        <v>12</v>
      </c>
    </row>
    <row r="20" spans="2:5" ht="24.75" customHeight="1" thickBot="1">
      <c r="B20" s="63" t="str">
        <f>"زیر دیپلم"&amp;'[5]12'!$B$19&amp;"-دیپلم"&amp;'[5]12'!$C$19&amp;"-فوق دیپلم"&amp;'[5]12'!$D$19&amp;"-لیسانس"&amp;'[5]12'!$E$19&amp;"-فوق لیسانس"&amp;'[5]12'!$F$19</f>
        <v>زیر دیپلم0-دیپلم1-فوق دیپلم0-لیسانس11-فوق لیسانس5</v>
      </c>
      <c r="C20" s="10" t="s">
        <v>24</v>
      </c>
      <c r="D20" s="64">
        <f>+'[5]12'!$H$19</f>
        <v>17</v>
      </c>
      <c r="E20" s="11" t="s">
        <v>13</v>
      </c>
    </row>
    <row r="21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3" sqref="A13:F13"/>
    </sheetView>
  </sheetViews>
  <sheetFormatPr defaultColWidth="9.140625" defaultRowHeight="12.75"/>
  <cols>
    <col min="1" max="1" width="12.8515625" style="0" bestFit="1" customWidth="1"/>
    <col min="2" max="2" width="17.42187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20.28125" style="0" customWidth="1"/>
    <col min="7" max="7" width="17.57421875" style="0" customWidth="1"/>
    <col min="8" max="8" width="23.00390625" style="0" customWidth="1"/>
  </cols>
  <sheetData>
    <row r="1" spans="2:7" ht="28.5" customHeight="1">
      <c r="B1" s="70" t="s">
        <v>46</v>
      </c>
      <c r="C1" s="70"/>
      <c r="D1" s="70"/>
      <c r="E1" s="70"/>
      <c r="F1" s="70"/>
      <c r="G1" s="70"/>
    </row>
    <row r="2" spans="2:7" ht="30" customHeight="1" thickBot="1">
      <c r="B2" s="69" t="str">
        <f>'p11401'!B1</f>
        <v>تا پایان   سال 1401</v>
      </c>
      <c r="C2" s="69"/>
      <c r="D2" s="69"/>
      <c r="E2" s="69"/>
      <c r="F2" s="69"/>
      <c r="G2" s="69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0" customHeight="1">
      <c r="B5" s="50">
        <f>C5/D5</f>
        <v>0.9675916380630257</v>
      </c>
      <c r="C5" s="38">
        <f>'[8]fvbn65'!$B$14</f>
        <v>273443963944</v>
      </c>
      <c r="D5" s="38">
        <f>'[8]fvbn65'!$G$14</f>
        <v>282602653007</v>
      </c>
      <c r="E5" s="38">
        <f>'[8]fvbn65'!$L$14</f>
        <v>228578339</v>
      </c>
      <c r="F5" s="38">
        <f>'[8]fvbn65'!$M$14</f>
        <v>39995</v>
      </c>
      <c r="G5" s="39" t="s">
        <v>40</v>
      </c>
    </row>
    <row r="6" spans="2:7" ht="30" customHeight="1">
      <c r="B6" s="50">
        <f>C6/D6</f>
        <v>0.9370475576783134</v>
      </c>
      <c r="C6" s="38">
        <f>'[8]fvbn67'!$B$14</f>
        <v>68481618195</v>
      </c>
      <c r="D6" s="38">
        <f>'[8]fvbn67'!$G$14</f>
        <v>73082329316</v>
      </c>
      <c r="E6" s="38">
        <f>'[8]fvbn67'!$L$14</f>
        <v>80462885</v>
      </c>
      <c r="F6" s="38">
        <f>'[8]fvbn67'!$M$14</f>
        <v>11453</v>
      </c>
      <c r="G6" s="40" t="s">
        <v>41</v>
      </c>
    </row>
    <row r="7" spans="2:7" ht="30" customHeight="1" thickBot="1">
      <c r="B7" s="51">
        <f>C7/D7</f>
        <v>0.9613157685372699</v>
      </c>
      <c r="C7" s="41">
        <f>SUM(C5:C6)</f>
        <v>341925582139</v>
      </c>
      <c r="D7" s="41">
        <f>SUM(D5:D6)</f>
        <v>355684982323</v>
      </c>
      <c r="E7" s="41">
        <f>SUM(E5:E6)</f>
        <v>309041224</v>
      </c>
      <c r="F7" s="41">
        <f>SUM(F5:F6)</f>
        <v>51448</v>
      </c>
      <c r="G7" s="42" t="s">
        <v>43</v>
      </c>
    </row>
    <row r="8" spans="2:7" ht="69" customHeight="1" thickBot="1" thickTop="1">
      <c r="B8" s="68" t="s">
        <v>48</v>
      </c>
      <c r="C8" s="68"/>
      <c r="D8" s="68"/>
      <c r="E8" s="68"/>
      <c r="F8" s="68"/>
      <c r="G8" s="68"/>
    </row>
    <row r="9" spans="1:7" ht="27.75" thickTop="1">
      <c r="A9" s="43" t="s">
        <v>90</v>
      </c>
      <c r="B9" s="59" t="s">
        <v>35</v>
      </c>
      <c r="C9" s="44" t="s">
        <v>36</v>
      </c>
      <c r="D9" s="44" t="s">
        <v>37</v>
      </c>
      <c r="E9" s="44" t="s">
        <v>38</v>
      </c>
      <c r="F9" s="44" t="s">
        <v>39</v>
      </c>
      <c r="G9" s="45" t="s">
        <v>31</v>
      </c>
    </row>
    <row r="10" spans="1:7" ht="19.5">
      <c r="A10" s="46"/>
      <c r="B10" s="60"/>
      <c r="C10" s="47"/>
      <c r="D10" s="47"/>
      <c r="E10" s="47"/>
      <c r="F10" s="47"/>
      <c r="G10" s="48"/>
    </row>
    <row r="11" spans="1:7" ht="30" customHeight="1">
      <c r="A11" s="52">
        <f>'[8]fvbn65'!$M$13</f>
        <v>405</v>
      </c>
      <c r="B11" s="61">
        <f>'[8]fvbn65'!$M$12</f>
        <v>4938</v>
      </c>
      <c r="C11" s="38">
        <f>'[8]fvbn65'!$M$11</f>
        <v>208</v>
      </c>
      <c r="D11" s="38">
        <f>'[8]fvbn65'!$M$10</f>
        <v>1526</v>
      </c>
      <c r="E11" s="38">
        <f>'[8]fvbn65'!$M$9</f>
        <v>951</v>
      </c>
      <c r="F11" s="38">
        <f>'[8]fvbn65'!$M$8</f>
        <v>31967</v>
      </c>
      <c r="G11" s="39" t="s">
        <v>40</v>
      </c>
    </row>
    <row r="12" spans="1:7" ht="30" customHeight="1">
      <c r="A12" s="52">
        <f>'[8]fvbn67'!$M$13</f>
        <v>158</v>
      </c>
      <c r="B12" s="61">
        <f>'[8]fvbn67'!$M$12</f>
        <v>1053</v>
      </c>
      <c r="C12" s="38">
        <f>'[8]fvbn67'!$M$11</f>
        <v>99</v>
      </c>
      <c r="D12" s="38">
        <f>'[8]fvbn67'!$M$10</f>
        <v>626</v>
      </c>
      <c r="E12" s="38">
        <f>'[8]fvbn67'!$M$9</f>
        <v>322</v>
      </c>
      <c r="F12" s="38">
        <f>'[8]fvbn67'!$M$8</f>
        <v>9195</v>
      </c>
      <c r="G12" s="40" t="s">
        <v>41</v>
      </c>
    </row>
    <row r="13" spans="1:7" ht="30" customHeight="1" thickBot="1">
      <c r="A13" s="49">
        <f aca="true" t="shared" si="0" ref="A13:F13">SUM(A11:A12)</f>
        <v>563</v>
      </c>
      <c r="B13" s="62">
        <f t="shared" si="0"/>
        <v>5991</v>
      </c>
      <c r="C13" s="41">
        <f t="shared" si="0"/>
        <v>307</v>
      </c>
      <c r="D13" s="41">
        <f t="shared" si="0"/>
        <v>2152</v>
      </c>
      <c r="E13" s="41">
        <f t="shared" si="0"/>
        <v>1273</v>
      </c>
      <c r="F13" s="41">
        <f t="shared" si="0"/>
        <v>41162</v>
      </c>
      <c r="G13" s="42" t="s">
        <v>43</v>
      </c>
    </row>
    <row r="14" ht="13.5" thickTop="1"/>
    <row r="17" ht="13.5" thickBot="1"/>
    <row r="18" spans="3:6" ht="24" thickBot="1">
      <c r="C18" s="21">
        <f>IF(C7='p11401'!D17,1," ")</f>
        <v>1</v>
      </c>
      <c r="D18" s="21">
        <f>IF(D7='p11401'!D16,1," ")</f>
        <v>1</v>
      </c>
      <c r="E18" s="21">
        <f>IF(E7='p11401'!D15,1," ")</f>
        <v>1</v>
      </c>
      <c r="F18" s="21">
        <f>IF(F7='p11401'!D5,1," ")</f>
        <v>1</v>
      </c>
    </row>
    <row r="19" ht="24" thickBot="1">
      <c r="F19" s="21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0">
      <selection activeCell="D15" sqref="D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61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28">
        <v>1771</v>
      </c>
      <c r="E3" s="6" t="s">
        <v>2</v>
      </c>
    </row>
    <row r="4" spans="2:5" ht="24.75" customHeight="1">
      <c r="B4" s="4"/>
      <c r="C4" s="5" t="s">
        <v>16</v>
      </c>
      <c r="D4" s="30">
        <v>19</v>
      </c>
      <c r="E4" s="6" t="s">
        <v>3</v>
      </c>
    </row>
    <row r="5" spans="2:5" ht="24.75" customHeight="1">
      <c r="B5" s="12"/>
      <c r="C5" s="13" t="s">
        <v>17</v>
      </c>
      <c r="D5" s="29">
        <v>31845</v>
      </c>
      <c r="E5" s="14" t="s">
        <v>47</v>
      </c>
    </row>
    <row r="6" spans="2:5" ht="24.75" customHeight="1">
      <c r="B6" s="65" t="s">
        <v>62</v>
      </c>
      <c r="C6" s="66"/>
      <c r="D6" s="66"/>
      <c r="E6" s="67"/>
    </row>
    <row r="7" spans="2:5" ht="24.75" customHeight="1">
      <c r="B7" s="7"/>
      <c r="C7" s="5" t="s">
        <v>18</v>
      </c>
      <c r="D7" s="34">
        <v>899.4010000000001</v>
      </c>
      <c r="E7" s="6" t="s">
        <v>4</v>
      </c>
    </row>
    <row r="8" spans="2:5" ht="24.75" customHeight="1">
      <c r="B8" s="7"/>
      <c r="C8" s="5" t="s">
        <v>18</v>
      </c>
      <c r="D8" s="34">
        <v>589.4680000000001</v>
      </c>
      <c r="E8" s="6" t="s">
        <v>5</v>
      </c>
    </row>
    <row r="9" spans="2:5" ht="24.75" customHeight="1">
      <c r="B9" s="4" t="s">
        <v>60</v>
      </c>
      <c r="C9" s="5" t="s">
        <v>19</v>
      </c>
      <c r="D9" s="31">
        <v>1577</v>
      </c>
      <c r="E9" s="6" t="s">
        <v>6</v>
      </c>
    </row>
    <row r="10" spans="2:5" ht="24.75" customHeight="1">
      <c r="B10" s="7"/>
      <c r="C10" s="5" t="s">
        <v>19</v>
      </c>
      <c r="D10" s="31">
        <v>3767</v>
      </c>
      <c r="E10" s="6" t="s">
        <v>58</v>
      </c>
    </row>
    <row r="11" spans="2:5" ht="24.75" customHeight="1">
      <c r="B11" s="7"/>
      <c r="C11" s="5" t="s">
        <v>20</v>
      </c>
      <c r="D11" s="31">
        <v>7763</v>
      </c>
      <c r="E11" s="54" t="s">
        <v>59</v>
      </c>
    </row>
    <row r="12" spans="2:5" ht="24.75" customHeight="1">
      <c r="B12" s="7"/>
      <c r="C12" s="5" t="s">
        <v>44</v>
      </c>
      <c r="D12" s="28">
        <v>69.3</v>
      </c>
      <c r="E12" s="6" t="s">
        <v>50</v>
      </c>
    </row>
    <row r="13" spans="2:5" ht="24.75" customHeight="1">
      <c r="B13" s="7"/>
      <c r="C13" s="5" t="s">
        <v>44</v>
      </c>
      <c r="D13" s="28">
        <v>69.3</v>
      </c>
      <c r="E13" s="6" t="s">
        <v>51</v>
      </c>
    </row>
    <row r="14" spans="2:5" ht="24.75" customHeight="1">
      <c r="B14" s="7"/>
      <c r="C14" s="5" t="s">
        <v>21</v>
      </c>
      <c r="D14" s="28">
        <v>100</v>
      </c>
      <c r="E14" s="6" t="s">
        <v>8</v>
      </c>
    </row>
    <row r="15" spans="2:5" ht="24.75" customHeight="1">
      <c r="B15" s="7"/>
      <c r="C15" s="5" t="s">
        <v>17</v>
      </c>
      <c r="D15" s="31">
        <v>1677</v>
      </c>
      <c r="E15" s="6" t="s">
        <v>56</v>
      </c>
    </row>
    <row r="16" spans="2:5" ht="24.75" customHeight="1">
      <c r="B16" s="7"/>
      <c r="C16" s="5" t="s">
        <v>22</v>
      </c>
      <c r="D16" s="31">
        <v>186859221</v>
      </c>
      <c r="E16" s="8" t="s">
        <v>9</v>
      </c>
    </row>
    <row r="17" spans="2:5" ht="24.75" customHeight="1">
      <c r="B17" s="7"/>
      <c r="C17" s="5" t="s">
        <v>23</v>
      </c>
      <c r="D17" s="31">
        <v>17728828857</v>
      </c>
      <c r="E17" s="8" t="s">
        <v>9</v>
      </c>
    </row>
    <row r="18" spans="2:5" ht="24.75" customHeight="1">
      <c r="B18" s="7"/>
      <c r="C18" s="5" t="s">
        <v>23</v>
      </c>
      <c r="D18" s="31">
        <v>16854157573</v>
      </c>
      <c r="E18" s="6" t="s">
        <v>10</v>
      </c>
    </row>
    <row r="19" spans="2:5" ht="24.75" customHeight="1">
      <c r="B19" s="7"/>
      <c r="C19" s="5" t="s">
        <v>45</v>
      </c>
      <c r="D19" s="33">
        <v>0.9506638994005152</v>
      </c>
      <c r="E19" s="6" t="s">
        <v>11</v>
      </c>
    </row>
    <row r="20" spans="2:5" ht="24.75" customHeight="1">
      <c r="B20" s="7"/>
      <c r="C20" s="5" t="s">
        <v>23</v>
      </c>
      <c r="D20" s="31">
        <v>4122248906</v>
      </c>
      <c r="E20" s="6" t="s">
        <v>12</v>
      </c>
    </row>
    <row r="21" spans="2:5" ht="24.75" customHeight="1" thickBot="1">
      <c r="B21" s="9" t="s">
        <v>74</v>
      </c>
      <c r="C21" s="10" t="s">
        <v>24</v>
      </c>
      <c r="D21" s="53">
        <v>20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  <col min="7" max="7" width="23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tr">
        <f>'p188'!B1</f>
        <v>تا پايان سال 88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f>B5/C5</f>
        <v>0.9403006304625023</v>
      </c>
      <c r="B5" s="38">
        <v>14262722567</v>
      </c>
      <c r="C5" s="38">
        <v>15168258007</v>
      </c>
      <c r="D5" s="38">
        <v>163980291</v>
      </c>
      <c r="E5" s="38">
        <v>27110</v>
      </c>
      <c r="F5" s="39" t="s">
        <v>40</v>
      </c>
    </row>
    <row r="6" spans="1:6" ht="30" customHeight="1">
      <c r="A6" s="50">
        <f>B6/C6</f>
        <v>1.0120536231207975</v>
      </c>
      <c r="B6" s="38">
        <v>2591435006</v>
      </c>
      <c r="C6" s="38">
        <v>2560570850</v>
      </c>
      <c r="D6" s="38">
        <v>22878930</v>
      </c>
      <c r="E6" s="38">
        <v>4735</v>
      </c>
      <c r="F6" s="40" t="s">
        <v>41</v>
      </c>
    </row>
    <row r="7" spans="1:6" ht="30" customHeight="1" thickBot="1">
      <c r="A7" s="51">
        <f>B7/C7</f>
        <v>0.9506638994005152</v>
      </c>
      <c r="B7" s="41">
        <v>16854157573</v>
      </c>
      <c r="C7" s="41">
        <v>17728828857</v>
      </c>
      <c r="D7" s="41">
        <v>186859221</v>
      </c>
      <c r="E7" s="41">
        <v>31845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38">
        <v>2471</v>
      </c>
      <c r="B11" s="38">
        <v>93</v>
      </c>
      <c r="C11" s="38">
        <v>1060</v>
      </c>
      <c r="D11" s="38">
        <v>950</v>
      </c>
      <c r="E11" s="38">
        <v>22536</v>
      </c>
      <c r="F11" s="39" t="s">
        <v>40</v>
      </c>
    </row>
    <row r="12" spans="1:6" ht="30" customHeight="1">
      <c r="A12" s="38">
        <v>436</v>
      </c>
      <c r="B12" s="38">
        <v>29</v>
      </c>
      <c r="C12" s="38">
        <v>160</v>
      </c>
      <c r="D12" s="38">
        <v>165</v>
      </c>
      <c r="E12" s="38">
        <v>3945</v>
      </c>
      <c r="F12" s="40" t="s">
        <v>41</v>
      </c>
    </row>
    <row r="13" spans="1:6" ht="30" customHeight="1" thickBot="1">
      <c r="A13" s="49">
        <f>SUM(A11:A12)</f>
        <v>2907</v>
      </c>
      <c r="B13" s="41">
        <v>122</v>
      </c>
      <c r="C13" s="41">
        <v>1220</v>
      </c>
      <c r="D13" s="41">
        <v>1115</v>
      </c>
      <c r="E13" s="41">
        <v>26481</v>
      </c>
      <c r="F13" s="42" t="s">
        <v>43</v>
      </c>
    </row>
    <row r="14" ht="13.5" thickTop="1"/>
    <row r="17" ht="13.5" thickBot="1"/>
    <row r="18" spans="2:5" ht="24" thickBot="1">
      <c r="B18" s="21">
        <f>IF(B7='p188'!D18,1," ")</f>
        <v>1</v>
      </c>
      <c r="C18" s="21">
        <f>IF(C7='p188'!D17,1," ")</f>
        <v>1</v>
      </c>
      <c r="D18" s="21">
        <f>IF(D7='p188'!D16,1," ")</f>
        <v>1</v>
      </c>
      <c r="E18" s="21">
        <f>IF(E7='p188'!D5,1," ")</f>
        <v>1</v>
      </c>
    </row>
    <row r="19" ht="24" thickBot="1">
      <c r="E19" s="21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0.75" right="0.7480314960629921" top="1.19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63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28">
        <v>1771</v>
      </c>
      <c r="E3" s="6" t="s">
        <v>2</v>
      </c>
    </row>
    <row r="4" spans="2:5" ht="24.75" customHeight="1">
      <c r="B4" s="4"/>
      <c r="C4" s="5" t="s">
        <v>16</v>
      </c>
      <c r="D4" s="30">
        <v>21</v>
      </c>
      <c r="E4" s="6" t="s">
        <v>3</v>
      </c>
    </row>
    <row r="5" spans="2:5" ht="24.75" customHeight="1">
      <c r="B5" s="12"/>
      <c r="C5" s="13" t="s">
        <v>17</v>
      </c>
      <c r="D5" s="29">
        <v>33993</v>
      </c>
      <c r="E5" s="14" t="s">
        <v>47</v>
      </c>
    </row>
    <row r="6" spans="2:5" ht="24.75" customHeight="1">
      <c r="B6" s="65" t="s">
        <v>64</v>
      </c>
      <c r="C6" s="66"/>
      <c r="D6" s="66"/>
      <c r="E6" s="67"/>
    </row>
    <row r="7" spans="2:5" ht="24.75" customHeight="1">
      <c r="B7" s="7"/>
      <c r="C7" s="5" t="s">
        <v>18</v>
      </c>
      <c r="D7" s="30">
        <v>1025.224</v>
      </c>
      <c r="E7" s="6" t="s">
        <v>4</v>
      </c>
    </row>
    <row r="8" spans="2:5" ht="24.75" customHeight="1">
      <c r="B8" s="7"/>
      <c r="C8" s="5" t="s">
        <v>18</v>
      </c>
      <c r="D8" s="30">
        <v>439</v>
      </c>
      <c r="E8" s="6" t="s">
        <v>5</v>
      </c>
    </row>
    <row r="9" spans="2:5" ht="24.75" customHeight="1">
      <c r="B9" s="4" t="s">
        <v>70</v>
      </c>
      <c r="C9" s="5" t="s">
        <v>19</v>
      </c>
      <c r="D9" s="31">
        <v>1904</v>
      </c>
      <c r="E9" s="6" t="s">
        <v>6</v>
      </c>
    </row>
    <row r="10" spans="2:5" ht="24.75" customHeight="1">
      <c r="B10" s="7"/>
      <c r="C10" s="5" t="s">
        <v>19</v>
      </c>
      <c r="D10" s="31">
        <v>1575</v>
      </c>
      <c r="E10" s="6" t="s">
        <v>58</v>
      </c>
    </row>
    <row r="11" spans="2:5" ht="24.75" customHeight="1">
      <c r="B11" s="7"/>
      <c r="C11" s="5" t="s">
        <v>20</v>
      </c>
      <c r="D11" s="31">
        <v>9680</v>
      </c>
      <c r="E11" s="54" t="s">
        <v>59</v>
      </c>
    </row>
    <row r="12" spans="2:5" ht="24.75" customHeight="1">
      <c r="B12" s="7"/>
      <c r="C12" s="5" t="s">
        <v>44</v>
      </c>
      <c r="D12" s="28">
        <v>43</v>
      </c>
      <c r="E12" s="6" t="s">
        <v>50</v>
      </c>
    </row>
    <row r="13" spans="2:5" ht="24.75" customHeight="1">
      <c r="B13" s="7"/>
      <c r="C13" s="5" t="s">
        <v>44</v>
      </c>
      <c r="D13" s="28">
        <v>42</v>
      </c>
      <c r="E13" s="6" t="s">
        <v>51</v>
      </c>
    </row>
    <row r="14" spans="2:5" ht="24.75" customHeight="1">
      <c r="B14" s="7"/>
      <c r="C14" s="5" t="s">
        <v>21</v>
      </c>
      <c r="D14" s="28">
        <v>100</v>
      </c>
      <c r="E14" s="6" t="s">
        <v>8</v>
      </c>
    </row>
    <row r="15" spans="2:5" ht="24.75" customHeight="1">
      <c r="B15" s="7"/>
      <c r="C15" s="5" t="s">
        <v>17</v>
      </c>
      <c r="D15" s="31">
        <v>1891</v>
      </c>
      <c r="E15" s="6" t="s">
        <v>56</v>
      </c>
    </row>
    <row r="16" spans="2:5" ht="24.75" customHeight="1">
      <c r="B16" s="7"/>
      <c r="C16" s="5" t="s">
        <v>22</v>
      </c>
      <c r="D16" s="31">
        <v>196183470</v>
      </c>
      <c r="E16" s="8" t="s">
        <v>9</v>
      </c>
    </row>
    <row r="17" spans="2:5" ht="24.75" customHeight="1">
      <c r="B17" s="7"/>
      <c r="C17" s="5" t="s">
        <v>23</v>
      </c>
      <c r="D17" s="31">
        <v>23411083346</v>
      </c>
      <c r="E17" s="8" t="s">
        <v>9</v>
      </c>
    </row>
    <row r="18" spans="2:5" ht="24.75" customHeight="1">
      <c r="B18" s="7"/>
      <c r="C18" s="5" t="s">
        <v>23</v>
      </c>
      <c r="D18" s="31">
        <v>20409958464</v>
      </c>
      <c r="E18" s="6" t="s">
        <v>10</v>
      </c>
    </row>
    <row r="19" spans="2:5" ht="24.75" customHeight="1">
      <c r="B19" s="7"/>
      <c r="C19" s="5" t="s">
        <v>45</v>
      </c>
      <c r="D19" s="33">
        <v>0.871807517933049</v>
      </c>
      <c r="E19" s="6" t="s">
        <v>11</v>
      </c>
    </row>
    <row r="20" spans="2:5" ht="24.75" customHeight="1">
      <c r="B20" s="7"/>
      <c r="C20" s="5" t="s">
        <v>23</v>
      </c>
      <c r="D20" s="31">
        <v>7123373788</v>
      </c>
      <c r="E20" s="6" t="s">
        <v>12</v>
      </c>
    </row>
    <row r="21" spans="2:5" ht="24.75" customHeight="1" thickBot="1">
      <c r="B21" s="55" t="s">
        <v>65</v>
      </c>
      <c r="C21" s="10" t="s">
        <v>24</v>
      </c>
      <c r="D21" s="53">
        <v>26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B6" sqref="B6:E6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  <col min="7" max="7" width="23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tr">
        <f>'p189'!B1</f>
        <v>تا پايان سال 89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f>B5/C5</f>
        <v>0.8637225671484718</v>
      </c>
      <c r="B5" s="38">
        <v>17611626293</v>
      </c>
      <c r="C5" s="38">
        <v>20390374135</v>
      </c>
      <c r="D5" s="38">
        <v>170942292</v>
      </c>
      <c r="E5" s="38">
        <v>28616</v>
      </c>
      <c r="F5" s="39" t="s">
        <v>40</v>
      </c>
    </row>
    <row r="6" spans="1:6" ht="30" customHeight="1">
      <c r="A6" s="50">
        <f>B6/C6</f>
        <v>0.9263825067337804</v>
      </c>
      <c r="B6" s="38">
        <v>2798332171</v>
      </c>
      <c r="C6" s="38">
        <v>3020709211</v>
      </c>
      <c r="D6" s="38">
        <v>25241178</v>
      </c>
      <c r="E6" s="38">
        <v>5377</v>
      </c>
      <c r="F6" s="40" t="s">
        <v>41</v>
      </c>
    </row>
    <row r="7" spans="1:6" ht="30" customHeight="1" thickBot="1">
      <c r="A7" s="51">
        <f>B7/C7</f>
        <v>0.871807517933049</v>
      </c>
      <c r="B7" s="41">
        <f>SUM(B5:B6)</f>
        <v>20409958464</v>
      </c>
      <c r="C7" s="41">
        <f>SUM(C5:C6)</f>
        <v>23411083346</v>
      </c>
      <c r="D7" s="41">
        <f>SUM(D5:D6)</f>
        <v>196183470</v>
      </c>
      <c r="E7" s="41">
        <f>SUM(E5:E6)</f>
        <v>33993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52">
        <v>2673</v>
      </c>
      <c r="B11" s="38">
        <v>62</v>
      </c>
      <c r="C11" s="38">
        <v>1169</v>
      </c>
      <c r="D11" s="38">
        <v>1142</v>
      </c>
      <c r="E11" s="38">
        <v>23570</v>
      </c>
      <c r="F11" s="39" t="s">
        <v>40</v>
      </c>
    </row>
    <row r="12" spans="1:6" ht="30" customHeight="1">
      <c r="A12" s="52">
        <v>485</v>
      </c>
      <c r="B12" s="38">
        <v>23</v>
      </c>
      <c r="C12" s="38">
        <v>190</v>
      </c>
      <c r="D12" s="38">
        <v>171</v>
      </c>
      <c r="E12" s="38">
        <v>4508</v>
      </c>
      <c r="F12" s="40" t="s">
        <v>41</v>
      </c>
    </row>
    <row r="13" spans="1:6" ht="30" customHeight="1" thickBot="1">
      <c r="A13" s="49">
        <f>SUM(A11:A12)</f>
        <v>3158</v>
      </c>
      <c r="B13" s="41">
        <f>SUM(B11:B12)</f>
        <v>85</v>
      </c>
      <c r="C13" s="41">
        <f>SUM(C11:C12)</f>
        <v>1359</v>
      </c>
      <c r="D13" s="41">
        <f>SUM(D11:D12)</f>
        <v>1313</v>
      </c>
      <c r="E13" s="41">
        <f>SUM(E11:E12)</f>
        <v>28078</v>
      </c>
      <c r="F13" s="42" t="s">
        <v>43</v>
      </c>
    </row>
    <row r="14" ht="13.5" thickTop="1"/>
    <row r="17" ht="13.5" thickBot="1"/>
    <row r="18" spans="2:5" ht="24" thickBot="1">
      <c r="B18" s="21">
        <f>IF(B7='p189'!D18,1," ")</f>
        <v>1</v>
      </c>
      <c r="C18" s="21">
        <f>IF(C7='p189'!D17,1," ")</f>
        <v>1</v>
      </c>
      <c r="D18" s="21">
        <f>IF(D7='p189'!D16,1," ")</f>
        <v>1</v>
      </c>
      <c r="E18" s="21">
        <f>IF(E7='p189'!D5,1," ")</f>
        <v>1</v>
      </c>
    </row>
    <row r="19" ht="24" thickBot="1">
      <c r="E19" s="21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1.1811023622047245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F8" sqref="F8:F9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  <col min="6" max="6" width="16.7109375" style="0" customWidth="1"/>
  </cols>
  <sheetData>
    <row r="1" spans="2:5" ht="35.25" customHeight="1" thickBot="1">
      <c r="B1" s="35" t="s">
        <v>66</v>
      </c>
      <c r="C1" s="36"/>
      <c r="D1" s="36" t="s">
        <v>42</v>
      </c>
      <c r="E1" s="37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49</v>
      </c>
      <c r="C3" s="5" t="s">
        <v>15</v>
      </c>
      <c r="D3" s="28">
        <v>1771</v>
      </c>
      <c r="E3" s="6" t="s">
        <v>2</v>
      </c>
    </row>
    <row r="4" spans="2:5" ht="24.75" customHeight="1">
      <c r="B4" s="4"/>
      <c r="C4" s="5" t="s">
        <v>16</v>
      </c>
      <c r="D4" s="30">
        <v>21</v>
      </c>
      <c r="E4" s="6" t="s">
        <v>3</v>
      </c>
    </row>
    <row r="5" spans="2:5" ht="24.75" customHeight="1">
      <c r="B5" s="12"/>
      <c r="C5" s="13" t="s">
        <v>17</v>
      </c>
      <c r="D5" s="29">
        <v>35648</v>
      </c>
      <c r="E5" s="14" t="s">
        <v>47</v>
      </c>
    </row>
    <row r="6" spans="2:5" ht="24.75" customHeight="1">
      <c r="B6" s="65" t="s">
        <v>68</v>
      </c>
      <c r="C6" s="66"/>
      <c r="D6" s="66"/>
      <c r="E6" s="67"/>
    </row>
    <row r="7" spans="2:5" ht="24.75" customHeight="1">
      <c r="B7" s="7"/>
      <c r="C7" s="5" t="s">
        <v>18</v>
      </c>
      <c r="D7" s="30">
        <v>1050.125</v>
      </c>
      <c r="E7" s="6" t="s">
        <v>4</v>
      </c>
    </row>
    <row r="8" spans="2:5" ht="24.75" customHeight="1">
      <c r="B8" s="7"/>
      <c r="C8" s="5" t="s">
        <v>18</v>
      </c>
      <c r="D8" s="30">
        <v>443.312</v>
      </c>
      <c r="E8" s="6" t="s">
        <v>5</v>
      </c>
    </row>
    <row r="9" spans="2:5" ht="24.75" customHeight="1">
      <c r="B9" s="4" t="s">
        <v>67</v>
      </c>
      <c r="C9" s="5" t="s">
        <v>19</v>
      </c>
      <c r="D9" s="31">
        <v>1973</v>
      </c>
      <c r="E9" s="6" t="s">
        <v>6</v>
      </c>
    </row>
    <row r="10" spans="2:5" ht="24.75" customHeight="1">
      <c r="B10" s="7"/>
      <c r="C10" s="5" t="s">
        <v>19</v>
      </c>
      <c r="D10" s="31">
        <v>1575</v>
      </c>
      <c r="E10" s="6" t="s">
        <v>58</v>
      </c>
    </row>
    <row r="11" spans="2:5" ht="24.75" customHeight="1">
      <c r="B11" s="7"/>
      <c r="C11" s="5" t="s">
        <v>20</v>
      </c>
      <c r="D11" s="31">
        <v>9891</v>
      </c>
      <c r="E11" s="54" t="s">
        <v>59</v>
      </c>
    </row>
    <row r="12" spans="2:5" ht="24.75" customHeight="1">
      <c r="B12" s="7"/>
      <c r="C12" s="5" t="s">
        <v>44</v>
      </c>
      <c r="D12" s="28">
        <v>41</v>
      </c>
      <c r="E12" s="6" t="s">
        <v>50</v>
      </c>
    </row>
    <row r="13" spans="2:5" ht="24.75" customHeight="1">
      <c r="B13" s="7"/>
      <c r="C13" s="5" t="s">
        <v>44</v>
      </c>
      <c r="D13" s="28">
        <v>38</v>
      </c>
      <c r="E13" s="6" t="s">
        <v>51</v>
      </c>
    </row>
    <row r="14" spans="2:5" ht="24.75" customHeight="1">
      <c r="B14" s="7"/>
      <c r="C14" s="5" t="s">
        <v>21</v>
      </c>
      <c r="D14" s="28">
        <v>102</v>
      </c>
      <c r="E14" s="6" t="s">
        <v>8</v>
      </c>
    </row>
    <row r="15" spans="2:5" ht="24.75" customHeight="1">
      <c r="B15" s="7"/>
      <c r="C15" s="5" t="s">
        <v>17</v>
      </c>
      <c r="D15" s="31">
        <v>1642</v>
      </c>
      <c r="E15" s="6" t="s">
        <v>56</v>
      </c>
    </row>
    <row r="16" spans="2:5" ht="24.75" customHeight="1">
      <c r="B16" s="7"/>
      <c r="C16" s="5" t="s">
        <v>22</v>
      </c>
      <c r="D16" s="31">
        <v>186238279</v>
      </c>
      <c r="E16" s="8" t="s">
        <v>9</v>
      </c>
    </row>
    <row r="17" spans="2:5" ht="24.75" customHeight="1">
      <c r="B17" s="7"/>
      <c r="C17" s="5" t="s">
        <v>23</v>
      </c>
      <c r="D17" s="31">
        <v>49113114632</v>
      </c>
      <c r="E17" s="8" t="s">
        <v>9</v>
      </c>
    </row>
    <row r="18" spans="2:5" ht="24.75" customHeight="1">
      <c r="B18" s="7"/>
      <c r="C18" s="5" t="s">
        <v>23</v>
      </c>
      <c r="D18" s="31">
        <v>46226637641</v>
      </c>
      <c r="E18" s="6" t="s">
        <v>10</v>
      </c>
    </row>
    <row r="19" spans="2:5" ht="24.75" customHeight="1">
      <c r="B19" s="7"/>
      <c r="C19" s="5" t="s">
        <v>45</v>
      </c>
      <c r="D19" s="33">
        <v>0.9412279792754318</v>
      </c>
      <c r="E19" s="6" t="s">
        <v>11</v>
      </c>
    </row>
    <row r="20" spans="2:5" ht="24.75" customHeight="1">
      <c r="B20" s="7"/>
      <c r="C20" s="5" t="s">
        <v>23</v>
      </c>
      <c r="D20" s="31">
        <v>10011878234</v>
      </c>
      <c r="E20" s="6" t="s">
        <v>12</v>
      </c>
    </row>
    <row r="21" spans="2:5" ht="24.75" customHeight="1" thickBot="1">
      <c r="B21" s="55" t="s">
        <v>69</v>
      </c>
      <c r="C21" s="10" t="s">
        <v>24</v>
      </c>
      <c r="D21" s="53">
        <v>24</v>
      </c>
      <c r="E21" s="11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3149606299212598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7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00390625" style="0" customWidth="1"/>
    <col min="7" max="7" width="23.00390625" style="0" customWidth="1"/>
  </cols>
  <sheetData>
    <row r="1" spans="1:6" ht="28.5" customHeight="1">
      <c r="A1" s="70" t="s">
        <v>46</v>
      </c>
      <c r="B1" s="70"/>
      <c r="C1" s="70"/>
      <c r="D1" s="70"/>
      <c r="E1" s="70"/>
      <c r="F1" s="70"/>
    </row>
    <row r="2" spans="1:6" ht="30" customHeight="1" thickBot="1">
      <c r="A2" s="69" t="str">
        <f>'p190'!B1</f>
        <v>تا پایان سال 90</v>
      </c>
      <c r="B2" s="69"/>
      <c r="C2" s="69"/>
      <c r="D2" s="69"/>
      <c r="E2" s="69"/>
      <c r="F2" s="69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0" customHeight="1">
      <c r="A5" s="50">
        <v>0.9415805301912823</v>
      </c>
      <c r="B5" s="38">
        <v>39658643073</v>
      </c>
      <c r="C5" s="38">
        <v>42119225920</v>
      </c>
      <c r="D5" s="38">
        <v>158641488</v>
      </c>
      <c r="E5" s="38">
        <v>29967</v>
      </c>
      <c r="F5" s="39" t="s">
        <v>40</v>
      </c>
    </row>
    <row r="6" spans="1:6" ht="30" customHeight="1">
      <c r="A6" s="50">
        <v>0.9391048154270374</v>
      </c>
      <c r="B6" s="38">
        <v>6567994568</v>
      </c>
      <c r="C6" s="38">
        <v>6993888712</v>
      </c>
      <c r="D6" s="38">
        <v>27596791</v>
      </c>
      <c r="E6" s="38">
        <v>5681</v>
      </c>
      <c r="F6" s="40" t="s">
        <v>41</v>
      </c>
    </row>
    <row r="7" spans="1:6" ht="30" customHeight="1" thickBot="1">
      <c r="A7" s="51">
        <v>0.9412279792754318</v>
      </c>
      <c r="B7" s="41">
        <v>46226637641</v>
      </c>
      <c r="C7" s="41">
        <v>49113114632</v>
      </c>
      <c r="D7" s="41">
        <v>186238279</v>
      </c>
      <c r="E7" s="41">
        <v>35648</v>
      </c>
      <c r="F7" s="42" t="s">
        <v>43</v>
      </c>
    </row>
    <row r="8" spans="1:6" ht="69" customHeight="1" thickBot="1" thickTop="1">
      <c r="A8" s="68" t="s">
        <v>48</v>
      </c>
      <c r="B8" s="68"/>
      <c r="C8" s="68"/>
      <c r="D8" s="68"/>
      <c r="E8" s="68"/>
      <c r="F8" s="68"/>
    </row>
    <row r="9" spans="1:6" ht="27.75" thickTop="1">
      <c r="A9" s="43" t="s">
        <v>35</v>
      </c>
      <c r="B9" s="44" t="s">
        <v>36</v>
      </c>
      <c r="C9" s="44" t="s">
        <v>37</v>
      </c>
      <c r="D9" s="44" t="s">
        <v>38</v>
      </c>
      <c r="E9" s="44" t="s">
        <v>39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0" customHeight="1">
      <c r="A11" s="52">
        <v>2854</v>
      </c>
      <c r="B11" s="38">
        <v>63</v>
      </c>
      <c r="C11" s="38">
        <v>1217</v>
      </c>
      <c r="D11" s="38">
        <v>1190</v>
      </c>
      <c r="E11" s="38">
        <v>24643</v>
      </c>
      <c r="F11" s="39" t="s">
        <v>40</v>
      </c>
    </row>
    <row r="12" spans="1:6" ht="30" customHeight="1">
      <c r="A12" s="52">
        <v>507</v>
      </c>
      <c r="B12" s="38">
        <v>28</v>
      </c>
      <c r="C12" s="38">
        <v>202</v>
      </c>
      <c r="D12" s="38">
        <v>183</v>
      </c>
      <c r="E12" s="38">
        <v>4761</v>
      </c>
      <c r="F12" s="40" t="s">
        <v>41</v>
      </c>
    </row>
    <row r="13" spans="1:6" ht="30" customHeight="1" thickBot="1">
      <c r="A13" s="49">
        <v>3361</v>
      </c>
      <c r="B13" s="41">
        <v>91</v>
      </c>
      <c r="C13" s="41">
        <v>1419</v>
      </c>
      <c r="D13" s="41">
        <v>1373</v>
      </c>
      <c r="E13" s="41">
        <v>29404</v>
      </c>
      <c r="F13" s="42" t="s">
        <v>43</v>
      </c>
    </row>
    <row r="14" ht="13.5" thickTop="1"/>
    <row r="17" ht="13.5" thickBot="1"/>
    <row r="18" spans="2:5" ht="24" thickBot="1">
      <c r="B18" s="21">
        <f>IF(B7='p190'!D18,1," ")</f>
        <v>1</v>
      </c>
      <c r="C18" s="21">
        <f>IF(C7='p190'!D17,1," ")</f>
        <v>1</v>
      </c>
      <c r="D18" s="21">
        <f>IF(D7='p190'!D16,1," ")</f>
        <v>1</v>
      </c>
      <c r="E18" s="21">
        <f>IF(E7='p190'!D5,1," ")</f>
        <v>1</v>
      </c>
    </row>
    <row r="19" ht="24" thickBot="1">
      <c r="E19" s="21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1.1811023622047245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2019-11-07T05:54:52Z</cp:lastPrinted>
  <dcterms:created xsi:type="dcterms:W3CDTF">2001-02-12T04:46:11Z</dcterms:created>
  <dcterms:modified xsi:type="dcterms:W3CDTF">2023-04-26T10:03:57Z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